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DeLL\Desktop\ARCH2\Akademia Salesupply\"/>
    </mc:Choice>
  </mc:AlternateContent>
  <xr:revisionPtr revIDLastSave="0" documentId="8_{05654666-7EB3-47B2-BF9E-4389A77CE988}" xr6:coauthVersionLast="47" xr6:coauthVersionMax="47" xr10:uidLastSave="{00000000-0000-0000-0000-000000000000}"/>
  <bookViews>
    <workbookView xWindow="-110" yWindow="-110" windowWidth="19420" windowHeight="10300" firstSheet="1" activeTab="1" xr2:uid="{012B5FB9-7E49-4965-A2E6-1590640A4EFA}"/>
  </bookViews>
  <sheets>
    <sheet name="Hiszpania Symulacja" sheetId="7" r:id="rId1"/>
    <sheet name="Hiszpania Cenniki" sheetId="4" r:id="rId2"/>
  </sheets>
  <definedNames>
    <definedName name="SLOWNIK">'Hiszpania Cenniki'!$A$1:$A$4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B10" i="7"/>
  <c r="F15" i="7"/>
  <c r="C6" i="7"/>
  <c r="B29" i="7"/>
  <c r="C9" i="7"/>
  <c r="B9" i="7"/>
  <c r="B27" i="7"/>
  <c r="B30" i="7" s="1"/>
  <c r="B33" i="7"/>
  <c r="B35" i="7" s="1"/>
  <c r="B5" i="7"/>
  <c r="C5" i="7"/>
  <c r="B43" i="7"/>
  <c r="B45" i="7" s="1"/>
  <c r="B46" i="7" s="1"/>
  <c r="E18" i="7"/>
  <c r="E17" i="7"/>
  <c r="E16" i="7"/>
  <c r="E15" i="7"/>
  <c r="D14" i="7"/>
  <c r="E14" i="7" s="1"/>
  <c r="B7" i="7" l="1"/>
  <c r="C7" i="7"/>
  <c r="E19" i="7"/>
  <c r="B11" i="7" s="1"/>
  <c r="C11" i="7" l="1"/>
  <c r="C4" i="7"/>
  <c r="B4" i="7"/>
</calcChain>
</file>

<file path=xl/sharedStrings.xml><?xml version="1.0" encoding="utf-8"?>
<sst xmlns="http://schemas.openxmlformats.org/spreadsheetml/2006/main" count="86" uniqueCount="80">
  <si>
    <t>Hiszpania</t>
  </si>
  <si>
    <t>Całkowity koszt zamówień</t>
  </si>
  <si>
    <t>Liczba zamówień</t>
  </si>
  <si>
    <t>Pick And Pack Cena całkowita za wszystkie zamówienia</t>
  </si>
  <si>
    <t>Cena całkowita przesyłęk do 1kg za wszystkie zamóienia</t>
  </si>
  <si>
    <t>Miesięczna opłata (account manager, system)</t>
  </si>
  <si>
    <t>Upust rozruchowy</t>
  </si>
  <si>
    <t>Magaznowanie w przeliczeniu na jedno zamówienie</t>
  </si>
  <si>
    <t>Box A1 - (225 x 150 x 100)</t>
  </si>
  <si>
    <t>Zawroty (2%) w przeliczeniu na 1 zamówienie</t>
  </si>
  <si>
    <t>Przyjęcie towaru</t>
  </si>
  <si>
    <t>Koszt całkowity jednego zamówienia:Jedno Zamówienie  3 produkty:  (Pick and Pack + Magazynowanie+Pudełko+Zwroty+Przyjęcie)</t>
  </si>
  <si>
    <t>Zamówienie Pick and Pack Symulacja</t>
  </si>
  <si>
    <t>Price</t>
  </si>
  <si>
    <t>Total</t>
  </si>
  <si>
    <t>Weight (KG)</t>
  </si>
  <si>
    <t>PIck</t>
  </si>
  <si>
    <t>S</t>
  </si>
  <si>
    <t>Sztuki towaru</t>
  </si>
  <si>
    <t>M</t>
  </si>
  <si>
    <t>L</t>
  </si>
  <si>
    <t>XL</t>
  </si>
  <si>
    <t>TOTAL COST</t>
  </si>
  <si>
    <t>Ceny Kurierów</t>
  </si>
  <si>
    <t>&lt;1kg</t>
  </si>
  <si>
    <t>&lt;2kg</t>
  </si>
  <si>
    <t>Madrid</t>
  </si>
  <si>
    <t>Mainland</t>
  </si>
  <si>
    <t>Magayznowanie</t>
  </si>
  <si>
    <t>Cena</t>
  </si>
  <si>
    <t>Koszt 1 SKU -/mc</t>
  </si>
  <si>
    <t>Liczba SKU</t>
  </si>
  <si>
    <t>Paleta zapas</t>
  </si>
  <si>
    <t>Koszt magazynownai m-c</t>
  </si>
  <si>
    <t>Pierwszy Inbound</t>
  </si>
  <si>
    <t>Przyjęcie towaru z niepomieszanego kartonu</t>
  </si>
  <si>
    <t>Liczba kartonów</t>
  </si>
  <si>
    <t>Monthly Fee</t>
  </si>
  <si>
    <t>Minumum Logistyczne</t>
  </si>
  <si>
    <r>
      <t>Size Category</t>
    </r>
    <r>
      <rPr>
        <sz val="11"/>
        <color rgb="FF000000"/>
        <rFont val="Arial"/>
        <family val="2"/>
        <charset val="238"/>
      </rPr>
      <t>​</t>
    </r>
  </si>
  <si>
    <r>
      <t>S</t>
    </r>
    <r>
      <rPr>
        <sz val="11"/>
        <color rgb="FF000000"/>
        <rFont val="Arial"/>
        <family val="2"/>
        <charset val="238"/>
      </rPr>
      <t>​</t>
    </r>
  </si>
  <si>
    <r>
      <t>M</t>
    </r>
    <r>
      <rPr>
        <sz val="11"/>
        <color rgb="FF000000"/>
        <rFont val="Arial"/>
        <family val="2"/>
        <charset val="238"/>
      </rPr>
      <t>​</t>
    </r>
  </si>
  <si>
    <r>
      <t>L</t>
    </r>
    <r>
      <rPr>
        <sz val="11"/>
        <color rgb="FF000000"/>
        <rFont val="Arial"/>
        <family val="2"/>
        <charset val="238"/>
      </rPr>
      <t>​</t>
    </r>
  </si>
  <si>
    <r>
      <t>XL</t>
    </r>
    <r>
      <rPr>
        <sz val="11"/>
        <color rgb="FF000000"/>
        <rFont val="Arial"/>
        <family val="2"/>
        <charset val="238"/>
      </rPr>
      <t>​</t>
    </r>
  </si>
  <si>
    <t>Receiving pallets per SKU​</t>
  </si>
  <si>
    <t>Unit Size/Weight​</t>
  </si>
  <si>
    <t>&lt; 20 x 20 x 3 cm​</t>
  </si>
  <si>
    <t>&lt; 40 x 40 x 10 cm​</t>
  </si>
  <si>
    <t>&lt; 40 x 40 x 25 cm​</t>
  </si>
  <si>
    <t>&lt; 60 x 50 x 40 cm​</t>
  </si>
  <si>
    <t>Receiving &amp; storing articles from unmixed master cartons per SKU​</t>
  </si>
  <si>
    <t>€ 1,02        per box​</t>
  </si>
  <si>
    <t>up to 100 g​</t>
  </si>
  <si>
    <t>up to  500 g​</t>
  </si>
  <si>
    <t>up to 2 kg​</t>
  </si>
  <si>
    <t>up to 10 kg​</t>
  </si>
  <si>
    <t>Receiving &amp; storing articles from mixed master cartons​</t>
  </si>
  <si>
    <t>€ 0,95        per box and​</t>
  </si>
  <si>
    <t>Ex. mobile case​</t>
  </si>
  <si>
    <t>Ex. T-Shirt​</t>
  </si>
  <si>
    <t>Ex. Handbag​</t>
  </si>
  <si>
    <t>Ex. Suitcase​</t>
  </si>
  <si>
    <t>€ 0,20        per article​</t>
  </si>
  <si>
    <t>Pick &amp; Pack incl.​</t>
  </si>
  <si>
    <t>Pallet storage (120 x 80 cm)​</t>
  </si>
  <si>
    <t>€ 11,15       per pallet per month​</t>
  </si>
  <si>
    <t>- Packing slip​</t>
  </si>
  <si>
    <t>Pick location (60 x 40 x 40 cm / per location one SKU)​</t>
  </si>
  <si>
    <t>€ 1,00        per month​</t>
  </si>
  <si>
    <t>- Label printing​</t>
  </si>
  <si>
    <t>Other services (sorting/labeling/checking etc.)​</t>
  </si>
  <si>
    <t>€ 29,95      per hour​</t>
  </si>
  <si>
    <t>- Packaging pick​</t>
  </si>
  <si>
    <r>
      <t xml:space="preserve">Pick per article </t>
    </r>
    <r>
      <rPr>
        <b/>
        <sz val="11"/>
        <color rgb="FF000000"/>
        <rFont val="Arial"/>
        <family val="2"/>
        <charset val="238"/>
      </rPr>
      <t>same parcel</t>
    </r>
    <r>
      <rPr>
        <sz val="11"/>
        <color rgb="FF000000"/>
        <rFont val="Arial"/>
        <family val="2"/>
        <charset val="238"/>
      </rPr>
      <t>​</t>
    </r>
  </si>
  <si>
    <t>Monthly FEE</t>
  </si>
  <si>
    <t>Return Handling per return​</t>
  </si>
  <si>
    <t>Setup</t>
  </si>
  <si>
    <t>- Check Goods​</t>
  </si>
  <si>
    <t>- Return &amp; status notification​</t>
  </si>
  <si>
    <t>- Storage​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</si>
</sst>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 [$€-2]\ * #,##0.00_ ;_ [$€-2]\ * \-#,##0.00_ ;_ [$€-2]\ * &quot;-&quot;??_ ;_ @_ "/>
  </numFmts>
  <fonts count="8">
    <font>
      <sz val="11"/>
      <color theme="1"/>
      <name val="Aptos Narrow"/>
      <family val="2"/>
      <charset val="238"/>
      <scheme val="minor"/>
    </font>
    <font>
      <sz val="11"/>
      <color rgb="FF00B1E4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B1E4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/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thin">
        <color rgb="FF000000"/>
      </left>
      <right style="medium">
        <color rgb="FFEEEEEE"/>
      </right>
      <top style="thin">
        <color rgb="FF000000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 style="thin">
        <color rgb="FF000000"/>
      </top>
      <bottom style="medium">
        <color rgb="FFEEEEEE"/>
      </bottom>
      <diagonal/>
    </border>
    <border>
      <left style="medium">
        <color rgb="FFEEEEEE"/>
      </left>
      <right style="thin">
        <color rgb="FF000000"/>
      </right>
      <top style="thin">
        <color rgb="FF000000"/>
      </top>
      <bottom style="medium">
        <color rgb="FFEEEEEE"/>
      </bottom>
      <diagonal/>
    </border>
    <border>
      <left style="thin">
        <color rgb="FF000000"/>
      </left>
      <right style="medium">
        <color rgb="FFEEEEEE"/>
      </right>
      <top style="medium">
        <color rgb="FFEEEEEE"/>
      </top>
      <bottom/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/>
      <diagonal/>
    </border>
    <border>
      <left style="thin">
        <color rgb="FF000000"/>
      </left>
      <right style="medium">
        <color rgb="FFEEEEEE"/>
      </right>
      <top/>
      <bottom/>
      <diagonal/>
    </border>
    <border>
      <left style="medium">
        <color rgb="FFEEEEE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thin">
        <color rgb="FF000000"/>
      </right>
      <top/>
      <bottom style="medium">
        <color rgb="FFEEEEEE"/>
      </bottom>
      <diagonal/>
    </border>
    <border>
      <left style="thin">
        <color rgb="FF000000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 style="medium">
        <color rgb="FFEEEEEE"/>
      </bottom>
      <diagonal/>
    </border>
    <border>
      <left style="thin">
        <color rgb="FF000000"/>
      </left>
      <right style="medium">
        <color rgb="FFEEEEEE"/>
      </right>
      <top/>
      <bottom style="thin">
        <color rgb="FF000000"/>
      </bottom>
      <diagonal/>
    </border>
    <border>
      <left style="medium">
        <color rgb="FFEEEEEE"/>
      </left>
      <right style="medium">
        <color rgb="FFEEEEEE"/>
      </right>
      <top/>
      <bottom style="thin">
        <color rgb="FF000000"/>
      </bottom>
      <diagonal/>
    </border>
    <border>
      <left style="medium">
        <color rgb="FFEEEEE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EEEEEE"/>
      </right>
      <top style="medium">
        <color rgb="FFEEEEEE"/>
      </top>
      <bottom style="thin">
        <color rgb="FF000000"/>
      </bottom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64" fontId="0" fillId="0" borderId="0" xfId="0" applyNumberFormat="1"/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7" fillId="0" borderId="1" xfId="0" applyNumberFormat="1" applyFont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5" borderId="1" xfId="0" applyFont="1" applyFill="1" applyBorder="1" applyAlignment="1">
      <alignment wrapText="1"/>
    </xf>
    <xf numFmtId="164" fontId="7" fillId="5" borderId="1" xfId="0" applyNumberFormat="1" applyFont="1" applyFill="1" applyBorder="1"/>
    <xf numFmtId="0" fontId="0" fillId="0" borderId="1" xfId="0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164" fontId="0" fillId="6" borderId="1" xfId="0" applyNumberFormat="1" applyFill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0" xfId="0" applyFont="1"/>
    <xf numFmtId="165" fontId="0" fillId="0" borderId="0" xfId="0" applyNumberFormat="1"/>
    <xf numFmtId="164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DF2A-92CB-4745-BFE7-0EF9FB212380}">
  <dimension ref="A1:F47"/>
  <sheetViews>
    <sheetView topLeftCell="A17" workbookViewId="0">
      <selection activeCell="A26" sqref="A26:B26"/>
    </sheetView>
  </sheetViews>
  <sheetFormatPr defaultRowHeight="14.45"/>
  <cols>
    <col min="1" max="1" width="45.5703125" customWidth="1"/>
    <col min="2" max="2" width="17.85546875" customWidth="1"/>
    <col min="3" max="3" width="15.5703125" customWidth="1"/>
    <col min="6" max="6" width="12.42578125" customWidth="1"/>
    <col min="7" max="7" width="26.140625" customWidth="1"/>
  </cols>
  <sheetData>
    <row r="1" spans="1:6">
      <c r="A1" s="48" t="s">
        <v>0</v>
      </c>
    </row>
    <row r="2" spans="1:6">
      <c r="A2" s="26" t="s">
        <v>1</v>
      </c>
      <c r="B2" s="26"/>
      <c r="C2" s="26"/>
    </row>
    <row r="3" spans="1:6">
      <c r="A3" s="1" t="s">
        <v>2</v>
      </c>
      <c r="B3" s="2">
        <v>1000</v>
      </c>
      <c r="C3" s="2">
        <v>3000</v>
      </c>
    </row>
    <row r="4" spans="1:6">
      <c r="A4" s="1" t="s">
        <v>3</v>
      </c>
      <c r="B4" s="27">
        <f>B3*$E$19</f>
        <v>1810</v>
      </c>
      <c r="C4" s="27">
        <f>C3*$E$19</f>
        <v>5430</v>
      </c>
    </row>
    <row r="5" spans="1:6">
      <c r="A5" s="1" t="s">
        <v>4</v>
      </c>
      <c r="B5" s="27">
        <f>$C$24*B3</f>
        <v>3830</v>
      </c>
      <c r="C5" s="27">
        <f>$D$24*C3</f>
        <v>11490</v>
      </c>
    </row>
    <row r="6" spans="1:6">
      <c r="A6" s="1" t="s">
        <v>5</v>
      </c>
      <c r="B6" s="27" t="s">
        <v>6</v>
      </c>
      <c r="C6" s="27">
        <f>$B$38/C3</f>
        <v>6.6333333333333327E-2</v>
      </c>
    </row>
    <row r="7" spans="1:6">
      <c r="A7" s="30" t="s">
        <v>7</v>
      </c>
      <c r="B7" s="27">
        <f>$B$30/B3</f>
        <v>0.11115</v>
      </c>
      <c r="C7" s="27">
        <f>$B$30/C3</f>
        <v>3.705E-2</v>
      </c>
    </row>
    <row r="8" spans="1:6">
      <c r="A8" s="30" t="s">
        <v>8</v>
      </c>
      <c r="B8" s="27">
        <v>0.28999999999999998</v>
      </c>
      <c r="C8" s="27">
        <v>0.28999999999999998</v>
      </c>
    </row>
    <row r="9" spans="1:6">
      <c r="A9" s="30" t="s">
        <v>9</v>
      </c>
      <c r="B9" s="27">
        <f>((2%*B3)*'Hiszpania Cenniki'!$F$12)/B3</f>
        <v>2.4E-2</v>
      </c>
      <c r="C9" s="27">
        <f>((2%*C3)*'Hiszpania Cenniki'!$F$12)/C3</f>
        <v>2.4E-2</v>
      </c>
    </row>
    <row r="10" spans="1:6">
      <c r="A10" s="30" t="s">
        <v>10</v>
      </c>
      <c r="B10" s="27">
        <f>$B$35/B3</f>
        <v>0.15</v>
      </c>
      <c r="C10" s="27">
        <f>$B$35/C3</f>
        <v>0.05</v>
      </c>
    </row>
    <row r="11" spans="1:6" ht="43.5">
      <c r="A11" s="40" t="s">
        <v>11</v>
      </c>
      <c r="B11" s="41">
        <f>E19+B7+B9+B8+B10</f>
        <v>2.3851499999999999</v>
      </c>
      <c r="C11" s="41">
        <f>E19+C7+C9+C8+C6</f>
        <v>2.227383333333333</v>
      </c>
    </row>
    <row r="13" spans="1:6">
      <c r="A13" s="1" t="s">
        <v>12</v>
      </c>
      <c r="B13" s="1"/>
      <c r="C13" s="1"/>
      <c r="D13" s="22" t="s">
        <v>13</v>
      </c>
      <c r="E13" s="22" t="s">
        <v>14</v>
      </c>
      <c r="F13" s="22" t="s">
        <v>15</v>
      </c>
    </row>
    <row r="14" spans="1:6">
      <c r="A14" s="21" t="s">
        <v>16</v>
      </c>
      <c r="B14" s="21"/>
      <c r="C14" s="24" t="s">
        <v>17</v>
      </c>
      <c r="D14" s="20">
        <f>IF(C14="S",'Hiszpania Cenniki'!F7,IF(C14="M",'Hiszpania Cenniki'!G7,IF(C14="L",'Hiszpania Cenniki'!H7,'Hiszpania Cenniki'!I7)))</f>
        <v>1</v>
      </c>
      <c r="E14" s="20">
        <f>D14</f>
        <v>1</v>
      </c>
      <c r="F14" s="1"/>
    </row>
    <row r="15" spans="1:6">
      <c r="A15" s="21" t="s">
        <v>18</v>
      </c>
      <c r="B15" s="21" t="s">
        <v>17</v>
      </c>
      <c r="C15" s="24">
        <v>3</v>
      </c>
      <c r="D15" s="20">
        <v>0.27</v>
      </c>
      <c r="E15" s="20">
        <f>C15*D15</f>
        <v>0.81</v>
      </c>
      <c r="F15" s="1">
        <f>C15*0.25</f>
        <v>0.75</v>
      </c>
    </row>
    <row r="16" spans="1:6">
      <c r="A16" s="21"/>
      <c r="B16" s="21" t="s">
        <v>19</v>
      </c>
      <c r="C16" s="23"/>
      <c r="D16" s="20">
        <v>0.33</v>
      </c>
      <c r="E16" s="20">
        <f>C16*D16</f>
        <v>0</v>
      </c>
      <c r="F16" s="1"/>
    </row>
    <row r="17" spans="1:6">
      <c r="A17" s="21"/>
      <c r="B17" s="21" t="s">
        <v>20</v>
      </c>
      <c r="C17" s="23"/>
      <c r="D17" s="20">
        <v>0.8</v>
      </c>
      <c r="E17" s="20">
        <f>C17*D17</f>
        <v>0</v>
      </c>
      <c r="F17" s="1"/>
    </row>
    <row r="18" spans="1:6">
      <c r="A18" s="21"/>
      <c r="B18" s="21" t="s">
        <v>21</v>
      </c>
      <c r="C18" s="23"/>
      <c r="D18" s="20">
        <v>3.5</v>
      </c>
      <c r="E18" s="20">
        <f>C18*D18</f>
        <v>0</v>
      </c>
      <c r="F18" s="1"/>
    </row>
    <row r="19" spans="1:6" ht="29.1">
      <c r="D19" s="28" t="s">
        <v>22</v>
      </c>
      <c r="E19" s="29">
        <f>SUM(E14:E18)</f>
        <v>1.81</v>
      </c>
    </row>
    <row r="20" spans="1:6">
      <c r="E20" s="19"/>
    </row>
    <row r="22" spans="1:6">
      <c r="A22" s="38" t="s">
        <v>23</v>
      </c>
      <c r="B22" s="38"/>
      <c r="C22" s="38" t="s">
        <v>24</v>
      </c>
      <c r="D22" s="38" t="s">
        <v>25</v>
      </c>
    </row>
    <row r="23" spans="1:6">
      <c r="A23" s="1" t="s">
        <v>26</v>
      </c>
      <c r="B23" s="1"/>
      <c r="C23" s="2">
        <v>3.48</v>
      </c>
      <c r="D23" s="2">
        <v>3.48</v>
      </c>
    </row>
    <row r="24" spans="1:6">
      <c r="A24" s="1" t="s">
        <v>27</v>
      </c>
      <c r="B24" s="1"/>
      <c r="C24" s="2">
        <v>3.83</v>
      </c>
      <c r="D24" s="2">
        <v>3.83</v>
      </c>
    </row>
    <row r="26" spans="1:6">
      <c r="A26" s="38" t="s">
        <v>28</v>
      </c>
      <c r="B26" s="38" t="s">
        <v>29</v>
      </c>
    </row>
    <row r="27" spans="1:6">
      <c r="A27" s="1" t="s">
        <v>30</v>
      </c>
      <c r="B27" s="25">
        <f>'Hiszpania Cenniki'!M8</f>
        <v>1</v>
      </c>
    </row>
    <row r="28" spans="1:6">
      <c r="A28" s="1" t="s">
        <v>31</v>
      </c>
      <c r="B28" s="1">
        <v>100</v>
      </c>
    </row>
    <row r="29" spans="1:6">
      <c r="A29" s="1" t="s">
        <v>32</v>
      </c>
      <c r="B29" s="25">
        <f>'Hiszpania Cenniki'!M7</f>
        <v>11.15</v>
      </c>
    </row>
    <row r="30" spans="1:6">
      <c r="A30" s="1" t="s">
        <v>33</v>
      </c>
      <c r="B30" s="20">
        <f>B27*B28+B29</f>
        <v>111.15</v>
      </c>
    </row>
    <row r="32" spans="1:6">
      <c r="A32" s="38" t="s">
        <v>34</v>
      </c>
      <c r="B32" s="39"/>
    </row>
    <row r="33" spans="1:2">
      <c r="A33" s="1" t="s">
        <v>35</v>
      </c>
      <c r="B33" s="20">
        <f>'Hiszpania Cenniki'!M4</f>
        <v>1.5</v>
      </c>
    </row>
    <row r="34" spans="1:2">
      <c r="A34" s="30" t="s">
        <v>36</v>
      </c>
      <c r="B34" s="1">
        <v>100</v>
      </c>
    </row>
    <row r="35" spans="1:2">
      <c r="A35" s="1" t="s">
        <v>14</v>
      </c>
      <c r="B35" s="20">
        <f>B34*B33</f>
        <v>150</v>
      </c>
    </row>
    <row r="36" spans="1:2">
      <c r="B36" s="49"/>
    </row>
    <row r="38" spans="1:2">
      <c r="A38" s="1" t="s">
        <v>37</v>
      </c>
      <c r="B38" s="20">
        <v>199</v>
      </c>
    </row>
    <row r="39" spans="1:2">
      <c r="A39" t="s">
        <v>38</v>
      </c>
      <c r="B39" s="20">
        <v>500</v>
      </c>
    </row>
    <row r="42" spans="1:2">
      <c r="A42" s="38" t="s">
        <v>34</v>
      </c>
      <c r="B42" s="39"/>
    </row>
    <row r="43" spans="1:2">
      <c r="A43" s="1" t="s">
        <v>35</v>
      </c>
      <c r="B43" s="20">
        <f>'Hiszpania Cenniki'!M4</f>
        <v>1.5</v>
      </c>
    </row>
    <row r="44" spans="1:2">
      <c r="A44" s="30" t="s">
        <v>36</v>
      </c>
      <c r="B44" s="1">
        <v>180</v>
      </c>
    </row>
    <row r="45" spans="1:2">
      <c r="A45" s="1" t="s">
        <v>14</v>
      </c>
      <c r="B45" s="20">
        <f>B44*B43</f>
        <v>270</v>
      </c>
    </row>
    <row r="46" spans="1:2">
      <c r="B46" s="49">
        <f>B45/1000</f>
        <v>0.27</v>
      </c>
    </row>
    <row r="47" spans="1:2">
      <c r="A47" s="40"/>
    </row>
  </sheetData>
  <dataValidations count="1">
    <dataValidation type="list" allowBlank="1" showInputMessage="1" showErrorMessage="1" sqref="C14" xr:uid="{949D278D-6585-42E3-9A8A-F809603D5FC0}">
      <formula1>SLOWNIK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D759-40E5-4F24-A87E-1F8712DF661E}">
  <dimension ref="E3:M15"/>
  <sheetViews>
    <sheetView tabSelected="1" workbookViewId="0">
      <selection activeCell="L5" sqref="L5"/>
    </sheetView>
  </sheetViews>
  <sheetFormatPr defaultRowHeight="14.45"/>
  <cols>
    <col min="11" max="11" width="25" customWidth="1"/>
    <col min="12" max="12" width="30.28515625" customWidth="1"/>
    <col min="13" max="13" width="0" hidden="1" customWidth="1"/>
  </cols>
  <sheetData>
    <row r="3" spans="5:13" ht="42.6" thickBot="1">
      <c r="E3" s="7" t="s">
        <v>39</v>
      </c>
      <c r="F3" s="8" t="s">
        <v>40</v>
      </c>
      <c r="G3" s="8" t="s">
        <v>41</v>
      </c>
      <c r="H3" s="8" t="s">
        <v>42</v>
      </c>
      <c r="I3" s="9" t="s">
        <v>43</v>
      </c>
      <c r="K3" s="31" t="s">
        <v>44</v>
      </c>
      <c r="L3" s="32">
        <v>1.95</v>
      </c>
      <c r="M3">
        <v>3.95</v>
      </c>
    </row>
    <row r="4" spans="5:13" ht="42.6" thickBot="1">
      <c r="E4" s="52" t="s">
        <v>45</v>
      </c>
      <c r="F4" s="3" t="s">
        <v>46</v>
      </c>
      <c r="G4" s="3" t="s">
        <v>47</v>
      </c>
      <c r="H4" s="3" t="s">
        <v>48</v>
      </c>
      <c r="I4" s="11" t="s">
        <v>49</v>
      </c>
      <c r="K4" s="16" t="s">
        <v>50</v>
      </c>
      <c r="L4" s="33" t="s">
        <v>51</v>
      </c>
      <c r="M4">
        <v>1.5</v>
      </c>
    </row>
    <row r="5" spans="5:13" ht="24.95">
      <c r="E5" s="54"/>
      <c r="F5" s="4" t="s">
        <v>52</v>
      </c>
      <c r="G5" s="4" t="s">
        <v>53</v>
      </c>
      <c r="H5" s="4" t="s">
        <v>54</v>
      </c>
      <c r="I5" s="12" t="s">
        <v>55</v>
      </c>
      <c r="K5" s="52" t="s">
        <v>56</v>
      </c>
      <c r="L5" s="34" t="s">
        <v>57</v>
      </c>
      <c r="M5">
        <v>0.95</v>
      </c>
    </row>
    <row r="6" spans="5:13" ht="38.1" thickBot="1">
      <c r="E6" s="53"/>
      <c r="F6" s="5" t="s">
        <v>58</v>
      </c>
      <c r="G6" s="5" t="s">
        <v>59</v>
      </c>
      <c r="H6" s="5" t="s">
        <v>60</v>
      </c>
      <c r="I6" s="13" t="s">
        <v>61</v>
      </c>
      <c r="K6" s="53"/>
      <c r="L6" s="35" t="s">
        <v>62</v>
      </c>
      <c r="M6">
        <v>0.2</v>
      </c>
    </row>
    <row r="7" spans="5:13" ht="42.6" thickBot="1">
      <c r="E7" s="10" t="s">
        <v>63</v>
      </c>
      <c r="F7" s="55">
        <v>1</v>
      </c>
      <c r="G7" s="55">
        <v>1.24</v>
      </c>
      <c r="H7" s="55">
        <v>2.2999999999999998</v>
      </c>
      <c r="I7" s="58">
        <v>2.8</v>
      </c>
      <c r="K7" s="16" t="s">
        <v>64</v>
      </c>
      <c r="L7" s="33" t="s">
        <v>65</v>
      </c>
      <c r="M7">
        <v>11.15</v>
      </c>
    </row>
    <row r="8" spans="5:13" ht="28.5" thickBot="1">
      <c r="E8" s="14" t="s">
        <v>66</v>
      </c>
      <c r="F8" s="56"/>
      <c r="G8" s="56"/>
      <c r="H8" s="56"/>
      <c r="I8" s="59"/>
      <c r="K8" s="16" t="s">
        <v>67</v>
      </c>
      <c r="L8" s="33" t="s">
        <v>68</v>
      </c>
      <c r="M8">
        <v>1</v>
      </c>
    </row>
    <row r="9" spans="5:13" ht="42">
      <c r="E9" s="14" t="s">
        <v>69</v>
      </c>
      <c r="F9" s="56"/>
      <c r="G9" s="56"/>
      <c r="H9" s="56"/>
      <c r="I9" s="59"/>
      <c r="K9" s="36" t="s">
        <v>70</v>
      </c>
      <c r="L9" s="37" t="s">
        <v>71</v>
      </c>
      <c r="M9">
        <v>29.95</v>
      </c>
    </row>
    <row r="10" spans="5:13" ht="35.1" thickBot="1">
      <c r="E10" s="15" t="s">
        <v>72</v>
      </c>
      <c r="F10" s="57"/>
      <c r="G10" s="57"/>
      <c r="H10" s="57"/>
      <c r="I10" s="60"/>
    </row>
    <row r="11" spans="5:13" ht="56.45" thickBot="1">
      <c r="E11" s="16" t="s">
        <v>73</v>
      </c>
      <c r="F11" s="6">
        <v>0.18</v>
      </c>
      <c r="G11" s="6">
        <v>0.19</v>
      </c>
      <c r="H11" s="6">
        <v>0.54</v>
      </c>
      <c r="I11" s="17">
        <v>0.54</v>
      </c>
      <c r="K11" s="51" t="s">
        <v>74</v>
      </c>
      <c r="L11" s="50">
        <v>25</v>
      </c>
    </row>
    <row r="12" spans="5:13" ht="56.1">
      <c r="E12" s="10" t="s">
        <v>75</v>
      </c>
      <c r="F12" s="42">
        <v>1.2</v>
      </c>
      <c r="G12" s="42">
        <v>2.1</v>
      </c>
      <c r="H12" s="42">
        <v>2.1</v>
      </c>
      <c r="I12" s="45">
        <v>3.1</v>
      </c>
      <c r="K12" s="51" t="s">
        <v>76</v>
      </c>
      <c r="L12" s="50">
        <v>25</v>
      </c>
    </row>
    <row r="13" spans="5:13" ht="23.1">
      <c r="E13" s="14" t="s">
        <v>77</v>
      </c>
      <c r="F13" s="43"/>
      <c r="G13" s="43"/>
      <c r="H13" s="43"/>
      <c r="I13" s="46"/>
    </row>
    <row r="14" spans="5:13" ht="34.5">
      <c r="E14" s="14" t="s">
        <v>78</v>
      </c>
      <c r="F14" s="43"/>
      <c r="G14" s="43"/>
      <c r="H14" s="43"/>
      <c r="I14" s="46"/>
    </row>
    <row r="15" spans="5:13">
      <c r="E15" s="18" t="s">
        <v>79</v>
      </c>
      <c r="F15" s="44"/>
      <c r="G15" s="44"/>
      <c r="H15" s="44"/>
      <c r="I15" s="47"/>
    </row>
  </sheetData>
  <mergeCells count="6">
    <mergeCell ref="K5:K6"/>
    <mergeCell ref="E4:E6"/>
    <mergeCell ref="F7:F10"/>
    <mergeCell ref="G7:G10"/>
    <mergeCell ref="H7:H10"/>
    <mergeCell ref="I7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62EA95ED7794B8EDC221A5DD6EAC0" ma:contentTypeVersion="16" ma:contentTypeDescription="Create a new document." ma:contentTypeScope="" ma:versionID="6fba1cff76b62bfb62bce9f75c80a92b">
  <xsd:schema xmlns:xsd="http://www.w3.org/2001/XMLSchema" xmlns:xs="http://www.w3.org/2001/XMLSchema" xmlns:p="http://schemas.microsoft.com/office/2006/metadata/properties" xmlns:ns2="8317eae7-7cd4-41a0-8156-bd8525de55f2" xmlns:ns3="ffe2abd3-f9dd-4e12-a76f-c1cd433a95b4" targetNamespace="http://schemas.microsoft.com/office/2006/metadata/properties" ma:root="true" ma:fieldsID="c9d61dc6ebd76f29d3baf247ff1495e7" ns2:_="" ns3:_="">
    <xsd:import namespace="8317eae7-7cd4-41a0-8156-bd8525de55f2"/>
    <xsd:import namespace="ffe2abd3-f9dd-4e12-a76f-c1cd433a95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Sentby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7eae7-7cd4-41a0-8156-bd8525de5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ff3881d-5828-45e5-be97-41b8bccd40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Sentby" ma:index="18" nillable="true" ma:displayName="Sent by" ma:description="The sales employee that send out the proposal" ma:format="Dropdown" ma:list="UserInfo" ma:SharePointGroup="0" ma:internalName="Sent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2abd3-f9dd-4e12-a76f-c1cd433a95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794dd9-bc1f-4463-9f0d-483d3e5ebdff}" ma:internalName="TaxCatchAll" ma:showField="CatchAllData" ma:web="ffe2abd3-f9dd-4e12-a76f-c1cd433a95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tby xmlns="8317eae7-7cd4-41a0-8156-bd8525de55f2">
      <UserInfo>
        <DisplayName/>
        <AccountId xsi:nil="true"/>
        <AccountType/>
      </UserInfo>
    </Sentby>
    <TaxCatchAll xmlns="ffe2abd3-f9dd-4e12-a76f-c1cd433a95b4" xsi:nil="true"/>
    <lcf76f155ced4ddcb4097134ff3c332f xmlns="8317eae7-7cd4-41a0-8156-bd8525de55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23B69-D2DD-433D-AB2B-C19B73E69838}"/>
</file>

<file path=customXml/itemProps2.xml><?xml version="1.0" encoding="utf-8"?>
<ds:datastoreItem xmlns:ds="http://schemas.openxmlformats.org/officeDocument/2006/customXml" ds:itemID="{27926C79-467B-4DA8-95CA-06DA7200B76E}"/>
</file>

<file path=customXml/itemProps3.xml><?xml version="1.0" encoding="utf-8"?>
<ds:datastoreItem xmlns:ds="http://schemas.openxmlformats.org/officeDocument/2006/customXml" ds:itemID="{80319CD1-7042-45A3-A278-F7FD4A5BB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Damian Kuczynski</dc:creator>
  <cp:keywords/>
  <dc:description/>
  <cp:lastModifiedBy/>
  <cp:revision/>
  <dcterms:created xsi:type="dcterms:W3CDTF">2024-08-16T05:33:48Z</dcterms:created>
  <dcterms:modified xsi:type="dcterms:W3CDTF">2025-03-10T10:06:24Z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0x01010089662EA95ED7794B8EDC221A5DD6EAC0</vt:lpwstr>
  </property>
  <property fmtid="{D5CDD505-2E9C-101B-9397-08002B2CF9AE}" pid="3" name="MediaServiceImageTags">
    <vt:lpwstr/>
  </property>
</Properties>
</file>