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12" windowWidth="15192" windowHeight="7176" activeTab="3"/>
  </bookViews>
  <sheets>
    <sheet name="Receipts &amp; Payments Acc" sheetId="15" r:id="rId1"/>
    <sheet name="Statement of Balances " sheetId="19" r:id="rId2"/>
    <sheet name="Notes to Accounts" sheetId="17" r:id="rId3"/>
    <sheet name="Appendix" sheetId="18" r:id="rId4"/>
    <sheet name="Statement 2017" sheetId="21" state="hidden" r:id="rId5"/>
    <sheet name="2017 Summary" sheetId="20" state="hidden" r:id="rId6"/>
    <sheet name="2017 In" sheetId="3" state="hidden" r:id="rId7"/>
    <sheet name="2017 Out" sheetId="4" state="hidden" r:id="rId8"/>
    <sheet name="Bank Reconcilliation" sheetId="7" state="hidden" r:id="rId9"/>
    <sheet name="2017 vs Budget" sheetId="6" state="hidden" r:id="rId10"/>
    <sheet name="Gift Aid Payments" sheetId="13" state="hidden" r:id="rId11"/>
    <sheet name="Capital Account" sheetId="8" state="hidden" r:id="rId12"/>
    <sheet name="Guild" sheetId="14" state="hidden" r:id="rId13"/>
    <sheet name="2018 Budget" sheetId="24" state="hidden" r:id="rId14"/>
  </sheets>
  <externalReferences>
    <externalReference r:id="rId15"/>
    <externalReference r:id="rId16"/>
  </externalReferences>
  <definedNames>
    <definedName name="_xlnm.Print_Area" localSheetId="6">'2017 In'!$A$1:$Z$82</definedName>
    <definedName name="_xlnm.Print_Area" localSheetId="7">'2017 Out'!$A$1:$W$99</definedName>
    <definedName name="_xlnm.Print_Area" localSheetId="5">'2017 Summary'!$A$1:$O$43</definedName>
    <definedName name="_xlnm.Print_Area" localSheetId="9">'2017 vs Budget'!$A$1:$K$44</definedName>
    <definedName name="_xlnm.Print_Area" localSheetId="13">'2018 Budget'!$A$1:$I$44</definedName>
  </definedNames>
  <calcPr calcId="125725"/>
</workbook>
</file>

<file path=xl/calcChain.xml><?xml version="1.0" encoding="utf-8"?>
<calcChain xmlns="http://schemas.openxmlformats.org/spreadsheetml/2006/main">
  <c r="M14" i="15"/>
  <c r="I18" i="24"/>
  <c r="E40"/>
  <c r="I38"/>
  <c r="I40" s="1"/>
  <c r="F38"/>
  <c r="F23"/>
  <c r="F18"/>
  <c r="F40" s="1"/>
  <c r="F44" s="1"/>
  <c r="M89" i="17" l="1"/>
  <c r="K88"/>
  <c r="K87"/>
  <c r="D47" i="20" l="1"/>
  <c r="E49"/>
  <c r="D26" i="14"/>
  <c r="D45" i="20" s="1"/>
  <c r="G17" i="17" l="1"/>
  <c r="E28" i="15"/>
  <c r="E25"/>
  <c r="E19"/>
  <c r="E17"/>
  <c r="E16"/>
  <c r="E12"/>
  <c r="E11"/>
  <c r="E10"/>
  <c r="E9"/>
  <c r="I17" i="17"/>
  <c r="I14"/>
  <c r="I13"/>
  <c r="E27" i="15" s="1"/>
  <c r="I12" i="17"/>
  <c r="G16"/>
  <c r="G14"/>
  <c r="G13"/>
  <c r="E13" i="15" s="1"/>
  <c r="G12" i="17"/>
  <c r="M12" s="1"/>
  <c r="E74"/>
  <c r="E73"/>
  <c r="E72"/>
  <c r="E70"/>
  <c r="E69"/>
  <c r="E68"/>
  <c r="E66"/>
  <c r="E64"/>
  <c r="E63"/>
  <c r="E61"/>
  <c r="E60"/>
  <c r="E56"/>
  <c r="E51"/>
  <c r="E50"/>
  <c r="E49"/>
  <c r="E48"/>
  <c r="D38" i="21"/>
  <c r="H20" i="3"/>
  <c r="H42"/>
  <c r="J32" i="20"/>
  <c r="M17" i="17" l="1"/>
  <c r="F75" i="3"/>
  <c r="G76" s="1"/>
  <c r="G75"/>
  <c r="H21" i="20"/>
  <c r="H22"/>
  <c r="J51"/>
  <c r="J38"/>
  <c r="H5"/>
  <c r="D33"/>
  <c r="D19"/>
  <c r="D5"/>
  <c r="H73" i="3" l="1"/>
  <c r="H71"/>
  <c r="E85" i="4"/>
  <c r="E73"/>
  <c r="E74"/>
  <c r="E72"/>
  <c r="E69"/>
  <c r="E59"/>
  <c r="E52"/>
  <c r="E51"/>
  <c r="E49"/>
  <c r="E43"/>
  <c r="E39"/>
  <c r="E38"/>
  <c r="E37"/>
  <c r="E34"/>
  <c r="E35"/>
  <c r="E26"/>
  <c r="E18"/>
  <c r="E14"/>
  <c r="E15"/>
  <c r="E8"/>
  <c r="E9"/>
  <c r="E10"/>
  <c r="J31" i="20" l="1"/>
  <c r="J30"/>
  <c r="J29"/>
  <c r="J75" i="3"/>
  <c r="B12" i="21" s="1"/>
  <c r="K75" i="3"/>
  <c r="L75"/>
  <c r="M75"/>
  <c r="B27" i="21" s="1"/>
  <c r="N75" i="3"/>
  <c r="B13" i="21" s="1"/>
  <c r="O75" i="3"/>
  <c r="B24" i="21" s="1"/>
  <c r="P75" i="3"/>
  <c r="B23" i="21" s="1"/>
  <c r="Q75" i="3"/>
  <c r="D21" i="20" s="1"/>
  <c r="R75" i="3"/>
  <c r="B32" i="21" s="1"/>
  <c r="S75" i="3"/>
  <c r="B33" i="21" s="1"/>
  <c r="T75" i="3"/>
  <c r="B34" i="21" s="1"/>
  <c r="U75" i="3"/>
  <c r="V75"/>
  <c r="B17" i="21" s="1"/>
  <c r="W75" i="3"/>
  <c r="B35" i="21" s="1"/>
  <c r="X75" i="3"/>
  <c r="Y75"/>
  <c r="B37" i="21" s="1"/>
  <c r="I75" i="3"/>
  <c r="B11" i="21" s="1"/>
  <c r="F97" i="4"/>
  <c r="G97"/>
  <c r="H97"/>
  <c r="I97"/>
  <c r="J97"/>
  <c r="K97"/>
  <c r="L97"/>
  <c r="M97"/>
  <c r="N97"/>
  <c r="O97"/>
  <c r="P97"/>
  <c r="Q97"/>
  <c r="R97"/>
  <c r="S97"/>
  <c r="T97"/>
  <c r="U97"/>
  <c r="V97"/>
  <c r="E6"/>
  <c r="E5"/>
  <c r="E7"/>
  <c r="E11"/>
  <c r="E12"/>
  <c r="E13"/>
  <c r="E16"/>
  <c r="E17"/>
  <c r="E19"/>
  <c r="E20"/>
  <c r="E21"/>
  <c r="E24"/>
  <c r="E22"/>
  <c r="E23"/>
  <c r="E25"/>
  <c r="E27"/>
  <c r="E28"/>
  <c r="E29"/>
  <c r="E30"/>
  <c r="E31"/>
  <c r="E32"/>
  <c r="E33"/>
  <c r="E36"/>
  <c r="E40"/>
  <c r="E41"/>
  <c r="E42"/>
  <c r="E44"/>
  <c r="E45"/>
  <c r="E46"/>
  <c r="E47"/>
  <c r="E48"/>
  <c r="E53"/>
  <c r="E54"/>
  <c r="E55"/>
  <c r="E50"/>
  <c r="E56"/>
  <c r="E57"/>
  <c r="E58"/>
  <c r="E60"/>
  <c r="E61"/>
  <c r="E62"/>
  <c r="E63"/>
  <c r="E64"/>
  <c r="E65"/>
  <c r="E66"/>
  <c r="E67"/>
  <c r="E68"/>
  <c r="E70"/>
  <c r="E71"/>
  <c r="E75"/>
  <c r="E76"/>
  <c r="E77"/>
  <c r="E78"/>
  <c r="E79"/>
  <c r="E80"/>
  <c r="E81"/>
  <c r="E82"/>
  <c r="E83"/>
  <c r="E84"/>
  <c r="E86"/>
  <c r="E87"/>
  <c r="E88"/>
  <c r="E89"/>
  <c r="E90"/>
  <c r="E91"/>
  <c r="E92"/>
  <c r="E93"/>
  <c r="E94"/>
  <c r="E95"/>
  <c r="E4"/>
  <c r="H6" i="3"/>
  <c r="O17" i="13"/>
  <c r="H72" i="3"/>
  <c r="H41"/>
  <c r="K2" i="6"/>
  <c r="K40"/>
  <c r="K38"/>
  <c r="E97" i="4" l="1"/>
  <c r="E16" i="6"/>
  <c r="B30" i="21"/>
  <c r="E12" i="6"/>
  <c r="B19" i="21"/>
  <c r="I20" i="20"/>
  <c r="E10" i="6"/>
  <c r="E14"/>
  <c r="E17"/>
  <c r="E46" i="17"/>
  <c r="J40" i="20"/>
  <c r="B21" i="21"/>
  <c r="E9" i="6"/>
  <c r="B16" i="21"/>
  <c r="E47" i="17" s="1"/>
  <c r="H7" i="20"/>
  <c r="E8" i="6"/>
  <c r="E13"/>
  <c r="E15"/>
  <c r="D35" i="20"/>
  <c r="E11" i="6"/>
  <c r="H77" i="3"/>
  <c r="C19" i="13"/>
  <c r="D19"/>
  <c r="E19"/>
  <c r="F19"/>
  <c r="G19"/>
  <c r="H19"/>
  <c r="I19"/>
  <c r="J19"/>
  <c r="K19"/>
  <c r="L19"/>
  <c r="M19"/>
  <c r="B19"/>
  <c r="B42" i="21"/>
  <c r="J34" i="20"/>
  <c r="E13" i="21"/>
  <c r="H11" i="20"/>
  <c r="E34" i="21"/>
  <c r="E35"/>
  <c r="E37"/>
  <c r="B47"/>
  <c r="B52" s="1"/>
  <c r="E36"/>
  <c r="E31"/>
  <c r="E26"/>
  <c r="J14"/>
  <c r="J36" s="1"/>
  <c r="H38"/>
  <c r="G4"/>
  <c r="C62" i="20"/>
  <c r="K57"/>
  <c r="B57"/>
  <c r="J57"/>
  <c r="J59" s="1"/>
  <c r="E51"/>
  <c r="D51"/>
  <c r="L32"/>
  <c r="L31"/>
  <c r="L30"/>
  <c r="H25"/>
  <c r="H24"/>
  <c r="H20"/>
  <c r="K27" i="19"/>
  <c r="M25"/>
  <c r="I25"/>
  <c r="G25"/>
  <c r="E25"/>
  <c r="K24"/>
  <c r="K25" s="1"/>
  <c r="K21"/>
  <c r="M16"/>
  <c r="E9" s="1"/>
  <c r="I16"/>
  <c r="G16"/>
  <c r="M75" i="17"/>
  <c r="I75"/>
  <c r="G75"/>
  <c r="K74"/>
  <c r="K73"/>
  <c r="K72"/>
  <c r="E71"/>
  <c r="K71" s="1"/>
  <c r="K70"/>
  <c r="K69"/>
  <c r="K68"/>
  <c r="K67"/>
  <c r="K66"/>
  <c r="K65"/>
  <c r="K64"/>
  <c r="K63"/>
  <c r="K62"/>
  <c r="K61"/>
  <c r="K60"/>
  <c r="M58"/>
  <c r="I58"/>
  <c r="G58"/>
  <c r="E58"/>
  <c r="M53"/>
  <c r="I53"/>
  <c r="G53"/>
  <c r="K51"/>
  <c r="K50"/>
  <c r="K49"/>
  <c r="K48"/>
  <c r="K47"/>
  <c r="K24"/>
  <c r="I24"/>
  <c r="G24"/>
  <c r="E24"/>
  <c r="M23"/>
  <c r="M24" s="1"/>
  <c r="K21"/>
  <c r="I21"/>
  <c r="G21"/>
  <c r="E21"/>
  <c r="M20"/>
  <c r="M21" s="1"/>
  <c r="K18"/>
  <c r="K26" s="1"/>
  <c r="E18"/>
  <c r="M16"/>
  <c r="M15"/>
  <c r="I18"/>
  <c r="I26" s="1"/>
  <c r="M30" i="15"/>
  <c r="I30"/>
  <c r="G30"/>
  <c r="K28"/>
  <c r="K27"/>
  <c r="K25"/>
  <c r="K19"/>
  <c r="K18"/>
  <c r="K17"/>
  <c r="K16"/>
  <c r="M21"/>
  <c r="I14"/>
  <c r="I21" s="1"/>
  <c r="G14"/>
  <c r="G21" s="1"/>
  <c r="K13"/>
  <c r="K12"/>
  <c r="K11"/>
  <c r="K10"/>
  <c r="K9"/>
  <c r="K58" i="17" l="1"/>
  <c r="K56" s="1"/>
  <c r="E24" i="15"/>
  <c r="K24" s="1"/>
  <c r="E3" i="21"/>
  <c r="K89" i="17"/>
  <c r="B38" i="21"/>
  <c r="D15" i="20"/>
  <c r="E17" i="21"/>
  <c r="E32"/>
  <c r="E33"/>
  <c r="D39" i="20"/>
  <c r="E27" i="21"/>
  <c r="E30"/>
  <c r="E12"/>
  <c r="K75" i="17"/>
  <c r="J44" i="20"/>
  <c r="E16" i="21"/>
  <c r="G18" i="17"/>
  <c r="G26" s="1"/>
  <c r="M13"/>
  <c r="M14"/>
  <c r="E53"/>
  <c r="B43" i="21"/>
  <c r="D25" i="20"/>
  <c r="K46" i="17"/>
  <c r="K53" s="1"/>
  <c r="E8" i="15" s="1"/>
  <c r="K8" s="1"/>
  <c r="K14" s="1"/>
  <c r="K21" s="1"/>
  <c r="E75" i="17"/>
  <c r="E19" i="21"/>
  <c r="D53" i="20"/>
  <c r="K9" i="19"/>
  <c r="E26" i="17"/>
  <c r="I32" i="15"/>
  <c r="I36"/>
  <c r="G36"/>
  <c r="G32"/>
  <c r="M32"/>
  <c r="M36"/>
  <c r="E14"/>
  <c r="E21" s="1"/>
  <c r="E26" l="1"/>
  <c r="B45" i="21"/>
  <c r="M18" i="17"/>
  <c r="M26" s="1"/>
  <c r="C59" i="20"/>
  <c r="C61" s="1"/>
  <c r="E38" i="21"/>
  <c r="E11"/>
  <c r="K26" i="15" l="1"/>
  <c r="K30" s="1"/>
  <c r="E30"/>
  <c r="H5" i="3"/>
  <c r="H7"/>
  <c r="H8"/>
  <c r="H9"/>
  <c r="H11"/>
  <c r="H10"/>
  <c r="H12"/>
  <c r="H13"/>
  <c r="H14"/>
  <c r="H15"/>
  <c r="H16"/>
  <c r="H17"/>
  <c r="H18"/>
  <c r="H19"/>
  <c r="H21"/>
  <c r="H22"/>
  <c r="H23"/>
  <c r="H24"/>
  <c r="H25"/>
  <c r="H26"/>
  <c r="H27"/>
  <c r="H28"/>
  <c r="H29"/>
  <c r="H30"/>
  <c r="H31"/>
  <c r="H32"/>
  <c r="H33"/>
  <c r="H34"/>
  <c r="H35"/>
  <c r="H36"/>
  <c r="H37"/>
  <c r="H38"/>
  <c r="H39"/>
  <c r="H40"/>
  <c r="H45"/>
  <c r="H43"/>
  <c r="H44"/>
  <c r="H46"/>
  <c r="H47"/>
  <c r="H48"/>
  <c r="H49"/>
  <c r="H50"/>
  <c r="H51"/>
  <c r="H52"/>
  <c r="H53"/>
  <c r="H54"/>
  <c r="H55"/>
  <c r="H56"/>
  <c r="H57"/>
  <c r="H58"/>
  <c r="H59"/>
  <c r="H60"/>
  <c r="H61"/>
  <c r="H62"/>
  <c r="H63"/>
  <c r="H64"/>
  <c r="H65"/>
  <c r="H66"/>
  <c r="H67"/>
  <c r="H68"/>
  <c r="H69"/>
  <c r="H70"/>
  <c r="H4"/>
  <c r="D31" i="14"/>
  <c r="I25"/>
  <c r="I27" s="1"/>
  <c r="D25"/>
  <c r="I17"/>
  <c r="I20" s="1"/>
  <c r="D17"/>
  <c r="D30" s="1"/>
  <c r="K36" i="15" l="1"/>
  <c r="K32"/>
  <c r="E36"/>
  <c r="E32"/>
  <c r="D32" i="14"/>
  <c r="D27"/>
  <c r="H75" i="3"/>
  <c r="D7" i="20" s="1"/>
  <c r="D20" i="14"/>
  <c r="I30"/>
  <c r="I32" s="1"/>
  <c r="E13" i="19" l="1"/>
  <c r="G18" i="6"/>
  <c r="G38"/>
  <c r="G23"/>
  <c r="E29"/>
  <c r="E33"/>
  <c r="F30" i="8"/>
  <c r="E16" i="19" l="1"/>
  <c r="K13"/>
  <c r="K16" s="1"/>
  <c r="G27" i="21"/>
  <c r="E34" i="6"/>
  <c r="G16" i="21"/>
  <c r="E35" i="6"/>
  <c r="G18" i="21"/>
  <c r="E32" i="6"/>
  <c r="G20" i="21"/>
  <c r="E26" i="6"/>
  <c r="G30" i="21"/>
  <c r="E31" i="6"/>
  <c r="G12" i="21"/>
  <c r="E27" i="6"/>
  <c r="G28" i="21"/>
  <c r="E21" i="6"/>
  <c r="G31" i="21"/>
  <c r="E37" i="6"/>
  <c r="G22" i="21"/>
  <c r="E28" i="6"/>
  <c r="E23" i="20"/>
  <c r="C44" i="21" s="1"/>
  <c r="E30" i="6"/>
  <c r="G32" i="21"/>
  <c r="E36" i="6"/>
  <c r="G10" i="21"/>
  <c r="E25" i="6"/>
  <c r="G40"/>
  <c r="J20" i="20"/>
  <c r="K20" s="1"/>
  <c r="G23" i="21"/>
  <c r="E37" i="20"/>
  <c r="E39" s="1"/>
  <c r="D42" s="1"/>
  <c r="G25" i="21"/>
  <c r="G33"/>
  <c r="I9" i="20"/>
  <c r="I11" s="1"/>
  <c r="H14" s="1"/>
  <c r="K42"/>
  <c r="K44" s="1"/>
  <c r="J47" s="1"/>
  <c r="G26" i="21"/>
  <c r="E98" i="4"/>
  <c r="I12" i="6"/>
  <c r="I9"/>
  <c r="I14"/>
  <c r="I16"/>
  <c r="I10"/>
  <c r="I15"/>
  <c r="J4" i="21" l="1"/>
  <c r="J3"/>
  <c r="E25" i="20"/>
  <c r="D27" s="1"/>
  <c r="G38" i="21"/>
  <c r="I11" i="6"/>
  <c r="I13"/>
  <c r="I17"/>
  <c r="I8"/>
  <c r="G3" i="21" l="1"/>
  <c r="C45"/>
  <c r="F20" i="7"/>
  <c r="H79" i="3"/>
  <c r="H80"/>
  <c r="G45" i="8" l="1"/>
  <c r="G40"/>
  <c r="G36"/>
  <c r="E17"/>
  <c r="E14"/>
  <c r="E18" l="1"/>
  <c r="G19" s="1"/>
  <c r="G30" s="1"/>
  <c r="G47"/>
  <c r="O16" i="13"/>
  <c r="O15"/>
  <c r="O14"/>
  <c r="O13"/>
  <c r="O12"/>
  <c r="O11"/>
  <c r="O10"/>
  <c r="O9"/>
  <c r="O8"/>
  <c r="O7"/>
  <c r="O6"/>
  <c r="O5"/>
  <c r="O19" l="1"/>
  <c r="I31" i="6"/>
  <c r="I26"/>
  <c r="I27"/>
  <c r="I32"/>
  <c r="I25"/>
  <c r="I29"/>
  <c r="I30"/>
  <c r="I35"/>
  <c r="I36"/>
  <c r="I28"/>
  <c r="I34"/>
  <c r="F40"/>
  <c r="G44"/>
  <c r="E23" l="1"/>
  <c r="I21"/>
  <c r="I33"/>
  <c r="E9" i="20"/>
  <c r="E11" s="1"/>
  <c r="E38" i="6" l="1"/>
  <c r="I38" s="1"/>
  <c r="I37"/>
  <c r="G20" i="7" l="1"/>
  <c r="G22" l="1"/>
  <c r="A7" i="3" l="1"/>
  <c r="A8" s="1"/>
  <c r="A9" s="1"/>
  <c r="A10" s="1"/>
  <c r="A12" s="1"/>
  <c r="AJ78"/>
  <c r="I23" i="6"/>
  <c r="A13" i="3" l="1"/>
  <c r="A14" s="1"/>
  <c r="A16" s="1"/>
  <c r="A17" s="1"/>
  <c r="A18" s="1"/>
  <c r="A21" s="1"/>
  <c r="A22" s="1"/>
  <c r="A24" s="1"/>
  <c r="A25" s="1"/>
  <c r="A26" s="1"/>
  <c r="A27" s="1"/>
  <c r="A29" s="1"/>
  <c r="A30" s="1"/>
  <c r="A31" s="1"/>
  <c r="A32" s="1"/>
  <c r="A34" s="1"/>
  <c r="A35" s="1"/>
  <c r="A36" s="1"/>
  <c r="A37" s="1"/>
  <c r="A39" s="1"/>
  <c r="A40" s="1"/>
  <c r="A41" s="1"/>
  <c r="A42" s="1"/>
  <c r="E101" i="4"/>
  <c r="A43" i="3" l="1"/>
  <c r="A44" s="1"/>
  <c r="A46" s="1"/>
  <c r="A47" s="1"/>
  <c r="A48" s="1"/>
  <c r="A50" s="1"/>
  <c r="A51" s="1"/>
  <c r="A53" s="1"/>
  <c r="A54" s="1"/>
  <c r="A56" s="1"/>
  <c r="A57" s="1"/>
  <c r="A58" s="1"/>
  <c r="A60" s="1"/>
  <c r="A61" s="1"/>
  <c r="A62" s="1"/>
  <c r="A63" s="1"/>
  <c r="A65" s="1"/>
  <c r="A66" s="1"/>
  <c r="A68" s="1"/>
  <c r="A69" s="1"/>
  <c r="A70" s="1"/>
  <c r="E18" i="6" l="1"/>
  <c r="I18" s="1"/>
  <c r="E40" l="1"/>
  <c r="D11" i="20"/>
  <c r="D13" s="1"/>
  <c r="K29" s="1"/>
  <c r="D16" l="1"/>
  <c r="L29"/>
  <c r="L34" l="1"/>
  <c r="B3" i="21"/>
</calcChain>
</file>

<file path=xl/comments1.xml><?xml version="1.0" encoding="utf-8"?>
<comments xmlns="http://schemas.openxmlformats.org/spreadsheetml/2006/main">
  <authors>
    <author xml:space="preserve"> </author>
  </authors>
  <commentList>
    <comment ref="M4" authorId="0">
      <text>
        <r>
          <rPr>
            <sz val="8"/>
            <color indexed="81"/>
            <rFont val="Tahoma"/>
            <family val="2"/>
          </rPr>
          <t xml:space="preserve">
</t>
        </r>
        <r>
          <rPr>
            <b/>
            <sz val="8"/>
            <color indexed="81"/>
            <rFont val="Tahoma"/>
            <family val="2"/>
          </rPr>
          <t>Orphir
plus
Stenness</t>
        </r>
      </text>
    </comment>
  </commentList>
</comments>
</file>

<file path=xl/sharedStrings.xml><?xml version="1.0" encoding="utf-8"?>
<sst xmlns="http://schemas.openxmlformats.org/spreadsheetml/2006/main" count="984" uniqueCount="413">
  <si>
    <t>Fabric A/C</t>
  </si>
  <si>
    <t>Sunday School</t>
  </si>
  <si>
    <t>Orphir Church</t>
  </si>
  <si>
    <t>Statement of Accounts</t>
  </si>
  <si>
    <t>1st January 2003 - 31st December 2003</t>
  </si>
  <si>
    <t>Receipts</t>
  </si>
  <si>
    <t>Diff</t>
  </si>
  <si>
    <t>Payments</t>
  </si>
  <si>
    <t>Notes</t>
  </si>
  <si>
    <t>FWO</t>
  </si>
  <si>
    <t>Church of Scotland</t>
  </si>
  <si>
    <t>Envelopes</t>
  </si>
  <si>
    <t>Plate</t>
  </si>
  <si>
    <t>Minister's Travelling Expenses</t>
  </si>
  <si>
    <t>Gift Aid</t>
  </si>
  <si>
    <t>Church Of Scotland Insurance</t>
  </si>
  <si>
    <t>Normal</t>
  </si>
  <si>
    <t>Orkney Presbytery</t>
  </si>
  <si>
    <t>Church Officer</t>
  </si>
  <si>
    <t>Pulpit Supply</t>
  </si>
  <si>
    <t>Life &amp; Work</t>
  </si>
  <si>
    <t>Misc</t>
  </si>
  <si>
    <t xml:space="preserve"> </t>
  </si>
  <si>
    <t>Summary</t>
  </si>
  <si>
    <t>General Account</t>
  </si>
  <si>
    <t>Opening Balance</t>
  </si>
  <si>
    <t>L&amp;W Opening Bal</t>
  </si>
  <si>
    <t>Money In</t>
  </si>
  <si>
    <t>L&amp;W In</t>
  </si>
  <si>
    <t>Money Out</t>
  </si>
  <si>
    <t>L&amp;W Out</t>
  </si>
  <si>
    <t xml:space="preserve">Total </t>
  </si>
  <si>
    <t>Balance</t>
  </si>
  <si>
    <t>Fabric Fund</t>
  </si>
  <si>
    <t>Discrep</t>
  </si>
  <si>
    <t>Payments In</t>
  </si>
  <si>
    <t>Date</t>
  </si>
  <si>
    <t>Description</t>
  </si>
  <si>
    <t>Type</t>
  </si>
  <si>
    <t>PI Date</t>
  </si>
  <si>
    <t>Ref</t>
  </si>
  <si>
    <t>PI</t>
  </si>
  <si>
    <t>BC</t>
  </si>
  <si>
    <t>Total</t>
  </si>
  <si>
    <t>FWO Envelopes</t>
  </si>
  <si>
    <t>FWO Plate</t>
  </si>
  <si>
    <t>Non church</t>
  </si>
  <si>
    <t>Church Collections</t>
  </si>
  <si>
    <t>Jan Gift Aid</t>
  </si>
  <si>
    <t>Payments Out</t>
  </si>
  <si>
    <t>Cheque No</t>
  </si>
  <si>
    <t>On Bank S</t>
  </si>
  <si>
    <t>Orkney Pres'</t>
  </si>
  <si>
    <t>COS Ins</t>
  </si>
  <si>
    <t>COS</t>
  </si>
  <si>
    <t>Non Church</t>
  </si>
  <si>
    <t>Fund Raising</t>
  </si>
  <si>
    <t>East/Har Gift</t>
  </si>
  <si>
    <t>Non Church (this year)</t>
  </si>
  <si>
    <t>In</t>
  </si>
  <si>
    <t>Out</t>
  </si>
  <si>
    <t>Bal</t>
  </si>
  <si>
    <t>Feb Gift Aid</t>
  </si>
  <si>
    <t>Mar Gift Aid</t>
  </si>
  <si>
    <t>Apr Gift Aid</t>
  </si>
  <si>
    <t>May Gift Aid</t>
  </si>
  <si>
    <t>June Gift Aid</t>
  </si>
  <si>
    <t>July Gift Aid</t>
  </si>
  <si>
    <t>Aug Gift Aid</t>
  </si>
  <si>
    <t>Sep Gift Aid</t>
  </si>
  <si>
    <t>Weddings &amp; Funerals</t>
  </si>
  <si>
    <t xml:space="preserve">Other Donations   </t>
  </si>
  <si>
    <t xml:space="preserve">Fund Raising </t>
  </si>
  <si>
    <t>Deposit Account</t>
  </si>
  <si>
    <t>Consolidated Fabric Fund</t>
  </si>
  <si>
    <t>Nov Gift aid</t>
  </si>
  <si>
    <t>Legacy</t>
  </si>
  <si>
    <t>Dec Gift aid</t>
  </si>
  <si>
    <t xml:space="preserve">  </t>
  </si>
  <si>
    <t>Tax Rebate</t>
  </si>
  <si>
    <t>Guild Donation</t>
  </si>
  <si>
    <t>C of S Invest Trust</t>
  </si>
  <si>
    <t>Incl Fab Fund</t>
  </si>
  <si>
    <t>Other A/Cs in bank</t>
  </si>
  <si>
    <t>Fund Raising Costs</t>
  </si>
  <si>
    <t>Int from above (2003,4,5)</t>
  </si>
  <si>
    <t>Est Extras</t>
  </si>
  <si>
    <t>in Bank</t>
  </si>
  <si>
    <t>Gen A/C- Current A/C</t>
  </si>
  <si>
    <t>Gen A/C - Inv Trust</t>
  </si>
  <si>
    <t>includes funds held George St.</t>
  </si>
  <si>
    <t>In Inv Trust</t>
  </si>
  <si>
    <t>In Bank</t>
  </si>
  <si>
    <t>Current A/C @ Clydesdale Bank</t>
  </si>
  <si>
    <t>C of S</t>
  </si>
  <si>
    <t>Earl Haig</t>
  </si>
  <si>
    <t>Maya</t>
  </si>
  <si>
    <t>Grass Cutting</t>
  </si>
  <si>
    <t>CCLI</t>
  </si>
  <si>
    <t>Opening</t>
  </si>
  <si>
    <t>Money in</t>
  </si>
  <si>
    <t>Money out</t>
  </si>
  <si>
    <t>Transfer to General Account</t>
  </si>
  <si>
    <t>Guild</t>
  </si>
  <si>
    <t>Guild @ RBS Kirkwall</t>
  </si>
  <si>
    <t>Poppy Scotland</t>
  </si>
  <si>
    <t>Proj to end Dec</t>
  </si>
  <si>
    <t>Hydro Electric</t>
  </si>
  <si>
    <t>Redemptorist pubs</t>
  </si>
  <si>
    <t>Hugh Halcro-Johnston, Treasurer</t>
  </si>
  <si>
    <t>Oct Gift Aid</t>
  </si>
  <si>
    <t>Miscellaneous costs</t>
  </si>
  <si>
    <t>Subtract payments not on Bank Statement</t>
  </si>
  <si>
    <t>Deposit No</t>
  </si>
  <si>
    <t>Add deposits not on Bank Statement</t>
  </si>
  <si>
    <t>Bank Reconciliation</t>
  </si>
  <si>
    <t>Note 7</t>
  </si>
  <si>
    <t>Dial-a-bus</t>
  </si>
  <si>
    <t>HMRC</t>
  </si>
  <si>
    <t>Endowment</t>
  </si>
  <si>
    <t>Funds</t>
  </si>
  <si>
    <t>£</t>
  </si>
  <si>
    <t>WFO Scheme (non Gift Aid)</t>
  </si>
  <si>
    <t>Gift Aid Donations</t>
  </si>
  <si>
    <t>Tax Recovered on Gift Aid Donations</t>
  </si>
  <si>
    <t>Ordinary Offerings (Open Plate)</t>
  </si>
  <si>
    <t>Other Offerings, Donations etc</t>
  </si>
  <si>
    <t>Ministries &amp; Mission allocation</t>
  </si>
  <si>
    <t>Presbytery dues</t>
  </si>
  <si>
    <t>Voluntary Additional Stipend</t>
  </si>
  <si>
    <t>Minister’s expenses</t>
  </si>
  <si>
    <t>Pulpit supply</t>
  </si>
  <si>
    <t>Other staffing costs</t>
  </si>
  <si>
    <t>Fabric repairs &amp; maintenance</t>
  </si>
  <si>
    <t xml:space="preserve">Heat and light </t>
  </si>
  <si>
    <t>Insurance</t>
  </si>
  <si>
    <t>Organ &amp; music</t>
  </si>
  <si>
    <t>Printing, stationery and postage</t>
  </si>
  <si>
    <t xml:space="preserve">Other expenses </t>
  </si>
  <si>
    <t>Income and Expenditure</t>
  </si>
  <si>
    <t>Expenditure</t>
  </si>
  <si>
    <t>Legacies</t>
  </si>
  <si>
    <t>Activities for Generating Funds</t>
  </si>
  <si>
    <t>Bank &amp; Deposit interest</t>
  </si>
  <si>
    <t>Weddings and Funerals</t>
  </si>
  <si>
    <t>Other Donations</t>
  </si>
  <si>
    <t>Hoy &amp; Flotta</t>
  </si>
  <si>
    <t>Bank</t>
  </si>
  <si>
    <t>Account</t>
  </si>
  <si>
    <t>Erskine</t>
  </si>
  <si>
    <t>CofS General Trustees</t>
  </si>
  <si>
    <t>Morag Sinclair</t>
  </si>
  <si>
    <t xml:space="preserve">Orphir &amp; Stenness Parish Church Report </t>
  </si>
  <si>
    <t>Liz Slater</t>
  </si>
  <si>
    <t>Orphir &amp; Stenness Parish Church</t>
  </si>
  <si>
    <t>Receipts and Payments Account</t>
  </si>
  <si>
    <t>Unrestricted</t>
  </si>
  <si>
    <t xml:space="preserve">Restricted </t>
  </si>
  <si>
    <t xml:space="preserve">Endowment </t>
  </si>
  <si>
    <t>+</t>
  </si>
  <si>
    <t>Note</t>
  </si>
  <si>
    <t>Donations</t>
  </si>
  <si>
    <t>Investment income</t>
  </si>
  <si>
    <t>Weddings &amp; funerals</t>
  </si>
  <si>
    <t>Glebe income</t>
  </si>
  <si>
    <t>Insurance claim</t>
  </si>
  <si>
    <t>Other receipts</t>
  </si>
  <si>
    <t>Total Receipts</t>
  </si>
  <si>
    <t>Costs of generating funds</t>
  </si>
  <si>
    <t>Charitable activities</t>
  </si>
  <si>
    <t>Total Payments</t>
  </si>
  <si>
    <t>Transfers</t>
  </si>
  <si>
    <t>Statement of Balances</t>
  </si>
  <si>
    <t>Bank &amp; Deposit Balances</t>
  </si>
  <si>
    <t xml:space="preserve">Bank &amp; deposit balances </t>
  </si>
  <si>
    <t>brought forward</t>
  </si>
  <si>
    <t>Movement in year:</t>
  </si>
  <si>
    <t>Bank &amp; deposit balances</t>
  </si>
  <si>
    <t>carried forward</t>
  </si>
  <si>
    <t>Investments at market value</t>
  </si>
  <si>
    <t>None</t>
  </si>
  <si>
    <t>Assets</t>
  </si>
  <si>
    <t>Gift Aid Receivable</t>
  </si>
  <si>
    <t>Liabilities</t>
  </si>
  <si>
    <t>For and on behalf of the Church Council</t>
  </si>
  <si>
    <t>__________________________________________________       Session Clerk</t>
  </si>
  <si>
    <t>__________________________________________________       Treasurer</t>
  </si>
  <si>
    <t>Notes to the Accounts</t>
  </si>
  <si>
    <t>1.</t>
  </si>
  <si>
    <t>Trustee Remuneration and Related Party Transactions</t>
  </si>
  <si>
    <t>2.</t>
  </si>
  <si>
    <t>Movements in Funds</t>
  </si>
  <si>
    <t>At 31 Dec</t>
  </si>
  <si>
    <t>Unrestricted funds</t>
  </si>
  <si>
    <t>Designated Fabric Fund</t>
  </si>
  <si>
    <t>Reserve Fund</t>
  </si>
  <si>
    <t>General Fund</t>
  </si>
  <si>
    <t>Restricted funds</t>
  </si>
  <si>
    <t>Endowment funds</t>
  </si>
  <si>
    <t>Total funds</t>
  </si>
  <si>
    <t>Purposes of Designated Funds</t>
  </si>
  <si>
    <t>Fabric Fund: The Trustees have set aside funds for the maintenance of the church property.</t>
  </si>
  <si>
    <t>Guild Account: This is managed by Orphir and Stenness Church Guild</t>
  </si>
  <si>
    <t>Glebe Fund: A Fund set up for the maintenance of Glebe land.</t>
  </si>
  <si>
    <t>Reserve Fund: Funds held by 121 George Street.</t>
  </si>
  <si>
    <t>Purposes of Restricted Funds</t>
  </si>
  <si>
    <t>There are no Restricted Funds</t>
  </si>
  <si>
    <t xml:space="preserve">Purposes of Endowment Funds </t>
  </si>
  <si>
    <t>There are no Endowment Funds</t>
  </si>
  <si>
    <t>3.</t>
  </si>
  <si>
    <t>Analysis of Donations</t>
  </si>
  <si>
    <t>4.</t>
  </si>
  <si>
    <t>Analysis of Payments</t>
  </si>
  <si>
    <t>Council Tax &amp; Water Rates</t>
  </si>
  <si>
    <t>Church officer</t>
  </si>
  <si>
    <t>5.</t>
  </si>
  <si>
    <t>Minister’s Stipend</t>
  </si>
  <si>
    <t>All Church of Scotland congregations contribute to the National Stipend Fund which bears the costs of all ministers' stipends and employer's contributions for national insurance, pension and housing and loan fund. Ministers' stipends are paid in accordance with the national stipend scale, which is related to years of service.</t>
  </si>
  <si>
    <t>6.</t>
  </si>
  <si>
    <t>Collections for Third Parties</t>
  </si>
  <si>
    <t>APPENDIX</t>
  </si>
  <si>
    <t>FUNDS HELD ON BEHALF OF THE CONGREGATION</t>
  </si>
  <si>
    <t>BY THE CHURCH OF SCOTLAND GENERAL TRUSTEES</t>
  </si>
  <si>
    <t>Credit Balances held at 31 December at cost</t>
  </si>
  <si>
    <t>Excess of Receipts over Payments for the year before transfers</t>
  </si>
  <si>
    <t>Excess of Receipts over Payments for the year</t>
  </si>
  <si>
    <t>Investment Income</t>
  </si>
  <si>
    <t>Minister's Expenses</t>
  </si>
  <si>
    <t>Glebe Costs</t>
  </si>
  <si>
    <t>Fund raising expenses</t>
  </si>
  <si>
    <t>Budget</t>
  </si>
  <si>
    <t>%</t>
  </si>
  <si>
    <t>Glebe costs</t>
  </si>
  <si>
    <t>Glebe Income</t>
  </si>
  <si>
    <t>Other Receipts</t>
  </si>
  <si>
    <t>Glebe</t>
  </si>
  <si>
    <t>Printing &amp; Stationary</t>
  </si>
  <si>
    <t>Repairs &amp; Maintance</t>
  </si>
  <si>
    <t>Heat &amp; Light</t>
  </si>
  <si>
    <t>Organ &amp; Music</t>
  </si>
  <si>
    <t>Other Payments</t>
  </si>
  <si>
    <t>as at</t>
  </si>
  <si>
    <t>CofS Income Fund</t>
  </si>
  <si>
    <t>C of S Insurance</t>
  </si>
  <si>
    <t>CofS Glebe rent</t>
  </si>
  <si>
    <t>The Orcadian</t>
  </si>
  <si>
    <t>Surplus/Defecit (-)</t>
  </si>
  <si>
    <t>Name</t>
  </si>
  <si>
    <t>Jan</t>
  </si>
  <si>
    <t>Feb</t>
  </si>
  <si>
    <t>Mar</t>
  </si>
  <si>
    <t>Apr</t>
  </si>
  <si>
    <t>May</t>
  </si>
  <si>
    <t>Jun</t>
  </si>
  <si>
    <t>Jul</t>
  </si>
  <si>
    <t>Aug</t>
  </si>
  <si>
    <t>Sep</t>
  </si>
  <si>
    <t>Oct</t>
  </si>
  <si>
    <t>Nov</t>
  </si>
  <si>
    <t>Dec</t>
  </si>
  <si>
    <t>Mrs Olivia Tait</t>
  </si>
  <si>
    <t>Graeme Brown</t>
  </si>
  <si>
    <t>Gladys Groundwater</t>
  </si>
  <si>
    <t>N Sclater</t>
  </si>
  <si>
    <t>Firm of N&amp;K Sclater</t>
  </si>
  <si>
    <t>J Clouston</t>
  </si>
  <si>
    <t>Grainger  M &amp; Mrs J</t>
  </si>
  <si>
    <t>Mrs O Tait</t>
  </si>
  <si>
    <t>T &amp; R Linklater</t>
  </si>
  <si>
    <t>Mrs Is Williams</t>
  </si>
  <si>
    <t>I Heddle</t>
  </si>
  <si>
    <t>Closing Balance</t>
  </si>
  <si>
    <t>Capital Account</t>
  </si>
  <si>
    <t>Stenness Manse - Refurbisment</t>
  </si>
  <si>
    <t>John R Aim Quotation</t>
  </si>
  <si>
    <t>VAT</t>
  </si>
  <si>
    <t>Victor Smith (decorator)</t>
  </si>
  <si>
    <t>inc. Extras</t>
  </si>
  <si>
    <t>Toilet, Bathroom &amp; Stairs</t>
  </si>
  <si>
    <t>Kitchen Lino</t>
  </si>
  <si>
    <t>Lining paper</t>
  </si>
  <si>
    <t>VAT 20%</t>
  </si>
  <si>
    <t>Insulation of outside walls</t>
  </si>
  <si>
    <t>Less C of S Grant</t>
  </si>
  <si>
    <t>Strap &amp; line Archway</t>
  </si>
  <si>
    <t>Kirk Hall roof</t>
  </si>
  <si>
    <t>Stenness Church</t>
  </si>
  <si>
    <t>Repairs</t>
  </si>
  <si>
    <t>Funds Available</t>
  </si>
  <si>
    <t>Orcadian</t>
  </si>
  <si>
    <t>Manse Costs</t>
  </si>
  <si>
    <t>To Let Advertisement</t>
  </si>
  <si>
    <t>Energy Certificate</t>
  </si>
  <si>
    <t>Payee</t>
  </si>
  <si>
    <t xml:space="preserve">Bank Statement as at </t>
  </si>
  <si>
    <t>Reserve Fund @121 George St.</t>
  </si>
  <si>
    <t>121 Income Fund</t>
  </si>
  <si>
    <t>Glebe Account</t>
  </si>
  <si>
    <t>Gas certificate</t>
  </si>
  <si>
    <t>Dishwasher</t>
  </si>
  <si>
    <t>Washing Machine</t>
  </si>
  <si>
    <t>Plumber</t>
  </si>
  <si>
    <t>Window repairs</t>
  </si>
  <si>
    <t>FWO Scheme (non Gift Aid)</t>
  </si>
  <si>
    <t>Manse Supplies</t>
  </si>
  <si>
    <t>Boiler repair</t>
  </si>
  <si>
    <t>Plumbing</t>
  </si>
  <si>
    <t>Other Income</t>
  </si>
  <si>
    <t>Glebe Rent</t>
  </si>
  <si>
    <t>C of S (Life &amp; Work)</t>
  </si>
  <si>
    <t>Clearwater</t>
  </si>
  <si>
    <t>Income</t>
  </si>
  <si>
    <t>Collections</t>
  </si>
  <si>
    <t>To Church funds</t>
  </si>
  <si>
    <t>Presbyterian Guild Council</t>
  </si>
  <si>
    <t>Guild sales table</t>
  </si>
  <si>
    <t xml:space="preserve">Tradecraft </t>
  </si>
  <si>
    <t>Project</t>
  </si>
  <si>
    <t>Capitation fees</t>
  </si>
  <si>
    <t>Presbyterian Council (dues)</t>
  </si>
  <si>
    <t>Opening balance</t>
  </si>
  <si>
    <t>Closing balance</t>
  </si>
  <si>
    <t>Tradecraft</t>
  </si>
  <si>
    <t>Tradecraft sales</t>
  </si>
  <si>
    <t>Tradecraft purchaces</t>
  </si>
  <si>
    <t>Bank interest</t>
  </si>
  <si>
    <t>Tradecraft exchange</t>
  </si>
  <si>
    <t>CofS Expenses</t>
  </si>
  <si>
    <t>Sinclair Scott</t>
  </si>
  <si>
    <t>Guild &amp; Tradecraft income</t>
  </si>
  <si>
    <t>Other payments</t>
  </si>
  <si>
    <t>Guild &amp; Tradecraft payments</t>
  </si>
  <si>
    <t xml:space="preserve">Excess of Receipts over Payments  for the period </t>
  </si>
  <si>
    <t>121 Income Fund (1,091 units cost £6,782.78)</t>
  </si>
  <si>
    <t>Guild &amp; Tradecraft Account</t>
  </si>
  <si>
    <t>Glebe Fund</t>
  </si>
  <si>
    <t>CONSOLIDATED FABRIC FUND</t>
  </si>
  <si>
    <t>TEMPORARY FUNDS</t>
  </si>
  <si>
    <t>Easter/Harvest</t>
  </si>
  <si>
    <t>Other Shared Expenses</t>
  </si>
  <si>
    <t>Non-Church</t>
  </si>
  <si>
    <t>Bank &amp; Deposit Interest</t>
  </si>
  <si>
    <t>Other income</t>
  </si>
  <si>
    <t>2016 Total</t>
  </si>
  <si>
    <t>2016 Gift Aid Payments</t>
  </si>
  <si>
    <t>Liz Lovick</t>
  </si>
  <si>
    <t>Crantit Dairy (milk)</t>
  </si>
  <si>
    <t>SAS Business Supplies</t>
  </si>
  <si>
    <t>Kathryn Sclater</t>
  </si>
  <si>
    <t>June Freeth</t>
  </si>
  <si>
    <t>Henry Willis</t>
  </si>
  <si>
    <t>Cafe etc</t>
  </si>
  <si>
    <t>Orphir &amp; Stenness Church Ledger 2017</t>
  </si>
  <si>
    <t>Tree Festival &amp; Cafe</t>
  </si>
  <si>
    <t>William Shearer</t>
  </si>
  <si>
    <t>Tree Festival donations £65.00</t>
  </si>
  <si>
    <t>Tree Festival donations £20.00</t>
  </si>
  <si>
    <t>2017 to date</t>
  </si>
  <si>
    <t>End Dec 2016</t>
  </si>
  <si>
    <t>Crantit Dairy</t>
  </si>
  <si>
    <t>Irvine Plumbing</t>
  </si>
  <si>
    <t>Quooker water heater tap</t>
  </si>
  <si>
    <t>Y</t>
  </si>
  <si>
    <t>Link</t>
  </si>
  <si>
    <t>DD</t>
  </si>
  <si>
    <t>Tea Money</t>
  </si>
  <si>
    <t>J Mowatt</t>
  </si>
  <si>
    <t>Fire Equipment &amp; Service</t>
  </si>
  <si>
    <t>Martin Prentice</t>
  </si>
  <si>
    <t>Edinburgh Organ Studio</t>
  </si>
  <si>
    <t>New Organ</t>
  </si>
  <si>
    <t>Kirk Belles Concert</t>
  </si>
  <si>
    <t>CR</t>
  </si>
  <si>
    <t>Elgin Street Pastors</t>
  </si>
  <si>
    <t>Mrs Clark Funeral donation</t>
  </si>
  <si>
    <t>School Concert</t>
  </si>
  <si>
    <t>Community Cafe &amp; Planters</t>
  </si>
  <si>
    <t>C of S Ministers Expenses</t>
  </si>
  <si>
    <t>Sunday School Prizes</t>
  </si>
  <si>
    <t>Cafe X 2 Weeks</t>
  </si>
  <si>
    <t>Joint Service on Hoy</t>
  </si>
  <si>
    <t>Water charges</t>
  </si>
  <si>
    <t>St Magnus walk (1)</t>
  </si>
  <si>
    <t>Jean Gillespie</t>
  </si>
  <si>
    <t>Flotta expenses</t>
  </si>
  <si>
    <t>St Magnus Walk breakfast</t>
  </si>
  <si>
    <t>Jackie Corsie</t>
  </si>
  <si>
    <t>Learmonth Donation</t>
  </si>
  <si>
    <t>Poppy Appeal</t>
  </si>
  <si>
    <t>Business Stream</t>
  </si>
  <si>
    <t>Water Orphir Church</t>
  </si>
  <si>
    <t>PW Plumbing</t>
  </si>
  <si>
    <t>Water Charges</t>
  </si>
  <si>
    <t>James  Clouston (Manse)</t>
  </si>
  <si>
    <t>Tree Festival Grant £30.00</t>
  </si>
  <si>
    <t>Christmas</t>
  </si>
  <si>
    <t>Tree Festival £387.05   Foy £139.00</t>
  </si>
  <si>
    <t>Bank Balance as at 31/12/2017</t>
  </si>
  <si>
    <t>James Clouston</t>
  </si>
  <si>
    <t>Christmas takings</t>
  </si>
  <si>
    <t>Malawi Appeal</t>
  </si>
  <si>
    <t>2016 Total Closing Balances</t>
  </si>
  <si>
    <t>2016 to present</t>
  </si>
  <si>
    <t>Refund</t>
  </si>
  <si>
    <t>Statement of Balances as at 31 December 2017</t>
  </si>
  <si>
    <t>At 31 December 2017</t>
  </si>
  <si>
    <t>Year ended 31 December 2017</t>
  </si>
  <si>
    <t>Guild Income &amp; Expenditure 2017</t>
  </si>
  <si>
    <t>Malawi appeal</t>
  </si>
  <si>
    <t>Credit Balance at 31 December</t>
  </si>
  <si>
    <t>During the year the Interim Moderator received £103.93 for travelling expenses. No other Trustee received any remuneration during the year and there were no related party transactions.</t>
  </si>
  <si>
    <t>Cost of repairs not yet billed</t>
  </si>
  <si>
    <t>The accounts were approved by the Church Council on 15 February 2018</t>
  </si>
</sst>
</file>

<file path=xl/styles.xml><?xml version="1.0" encoding="utf-8"?>
<styleSheet xmlns="http://schemas.openxmlformats.org/spreadsheetml/2006/main">
  <numFmts count="10">
    <numFmt numFmtId="6" formatCode="&quot;£&quot;#,##0;[Red]\-&quot;£&quot;#,##0"/>
    <numFmt numFmtId="7" formatCode="&quot;£&quot;#,##0.00;\-&quot;£&quot;#,##0.00"/>
    <numFmt numFmtId="8" formatCode="&quot;£&quot;#,##0.00;[Red]\-&quot;£&quot;#,##0.00"/>
    <numFmt numFmtId="42" formatCode="_-&quot;£&quot;* #,##0_-;\-&quot;£&quot;* #,##0_-;_-&quot;£&quot;* &quot;-&quot;_-;_-@_-"/>
    <numFmt numFmtId="44" formatCode="_-&quot;£&quot;* #,##0.00_-;\-&quot;£&quot;* #,##0.00_-;_-&quot;£&quot;* &quot;-&quot;??_-;_-@_-"/>
    <numFmt numFmtId="43" formatCode="_-* #,##0.00_-;\-* #,##0.00_-;_-* &quot;-&quot;??_-;_-@_-"/>
    <numFmt numFmtId="164" formatCode="&quot;£&quot;#,##0.00"/>
    <numFmt numFmtId="165" formatCode="&quot;£&quot;#,##0"/>
    <numFmt numFmtId="166" formatCode="[$-F800]dddd\,\ mmmm\ dd\,\ yyyy"/>
    <numFmt numFmtId="167" formatCode="dd/mm/yy;@"/>
  </numFmts>
  <fonts count="43">
    <font>
      <sz val="10"/>
      <name val="Tahoma"/>
    </font>
    <font>
      <sz val="10"/>
      <color indexed="8"/>
      <name val="Tahoma"/>
      <family val="2"/>
    </font>
    <font>
      <sz val="10"/>
      <color indexed="8"/>
      <name val="Arial"/>
      <family val="2"/>
    </font>
    <font>
      <sz val="10"/>
      <color indexed="8"/>
      <name val="Arial"/>
      <family val="2"/>
    </font>
    <font>
      <b/>
      <sz val="10"/>
      <color indexed="8"/>
      <name val="Arial"/>
      <family val="2"/>
    </font>
    <font>
      <b/>
      <sz val="12"/>
      <color indexed="8"/>
      <name val="Arial"/>
      <family val="2"/>
    </font>
    <font>
      <b/>
      <sz val="16"/>
      <color indexed="8"/>
      <name val="Arial"/>
      <family val="2"/>
    </font>
    <font>
      <sz val="12"/>
      <color indexed="8"/>
      <name val="Arial"/>
      <family val="2"/>
    </font>
    <font>
      <b/>
      <sz val="10"/>
      <color indexed="8"/>
      <name val="Tahoma"/>
      <family val="2"/>
    </font>
    <font>
      <sz val="8"/>
      <color indexed="8"/>
      <name val="Tahoma"/>
      <family val="2"/>
    </font>
    <font>
      <b/>
      <sz val="14"/>
      <color indexed="8"/>
      <name val="Arial"/>
      <family val="2"/>
    </font>
    <font>
      <sz val="14"/>
      <color indexed="8"/>
      <name val="Arial"/>
      <family val="2"/>
    </font>
    <font>
      <b/>
      <sz val="10"/>
      <name val="Tahoma"/>
      <family val="2"/>
    </font>
    <font>
      <sz val="10"/>
      <name val="Arial"/>
      <family val="2"/>
    </font>
    <font>
      <b/>
      <sz val="10"/>
      <name val="Arial"/>
      <family val="2"/>
    </font>
    <font>
      <b/>
      <sz val="10"/>
      <color indexed="57"/>
      <name val="Arial"/>
      <family val="2"/>
    </font>
    <font>
      <sz val="14"/>
      <name val="Arial"/>
      <family val="2"/>
    </font>
    <font>
      <b/>
      <sz val="14"/>
      <name val="Arial"/>
      <family val="2"/>
    </font>
    <font>
      <sz val="10"/>
      <name val="Tahoma"/>
      <family val="2"/>
    </font>
    <font>
      <b/>
      <sz val="10"/>
      <color indexed="10"/>
      <name val="Arial"/>
      <family val="2"/>
    </font>
    <font>
      <sz val="14"/>
      <color indexed="8"/>
      <name val="Tahoma"/>
      <family val="2"/>
    </font>
    <font>
      <b/>
      <u/>
      <sz val="10"/>
      <color indexed="8"/>
      <name val="Arial"/>
      <family val="2"/>
    </font>
    <font>
      <b/>
      <sz val="10"/>
      <color indexed="8"/>
      <name val="Cambria"/>
      <family val="1"/>
    </font>
    <font>
      <b/>
      <sz val="10"/>
      <name val="Cambria"/>
      <family val="1"/>
    </font>
    <font>
      <b/>
      <sz val="14"/>
      <color indexed="8"/>
      <name val="Tahoma"/>
      <family val="2"/>
    </font>
    <font>
      <b/>
      <sz val="16"/>
      <color indexed="8"/>
      <name val="Tahoma"/>
      <family val="2"/>
    </font>
    <font>
      <sz val="10"/>
      <name val="Times New Roman"/>
      <family val="1"/>
    </font>
    <font>
      <b/>
      <sz val="10"/>
      <name val="Times New Roman"/>
      <family val="1"/>
    </font>
    <font>
      <b/>
      <sz val="12"/>
      <name val="Times New Roman"/>
      <family val="1"/>
    </font>
    <font>
      <sz val="10"/>
      <name val="Tahoma"/>
      <family val="2"/>
    </font>
    <font>
      <sz val="12"/>
      <name val="Times New Roman"/>
      <family val="1"/>
    </font>
    <font>
      <b/>
      <u/>
      <sz val="14"/>
      <name val="Times New Roman"/>
      <family val="1"/>
    </font>
    <font>
      <b/>
      <sz val="16"/>
      <name val="Times New Roman"/>
      <family val="1"/>
    </font>
    <font>
      <b/>
      <u/>
      <sz val="12"/>
      <name val="Times New Roman"/>
      <family val="1"/>
    </font>
    <font>
      <sz val="8"/>
      <color indexed="81"/>
      <name val="Tahoma"/>
      <family val="2"/>
    </font>
    <font>
      <b/>
      <sz val="8"/>
      <color indexed="81"/>
      <name val="Tahoma"/>
      <family val="2"/>
    </font>
    <font>
      <sz val="14"/>
      <name val="Times New Roman"/>
      <family val="1"/>
    </font>
    <font>
      <sz val="10"/>
      <color indexed="8"/>
      <name val="Times New Roman"/>
      <family val="1"/>
    </font>
    <font>
      <sz val="11.5"/>
      <name val="Times New Roman"/>
      <family val="1"/>
    </font>
    <font>
      <sz val="16"/>
      <name val="Times New Roman"/>
      <family val="1"/>
    </font>
    <font>
      <i/>
      <sz val="12"/>
      <name val="Times New Roman"/>
      <family val="1"/>
    </font>
    <font>
      <u/>
      <sz val="10"/>
      <name val="Tahoma"/>
      <family val="2"/>
    </font>
    <font>
      <sz val="10"/>
      <name val="Cambria"/>
      <family val="1"/>
    </font>
  </fonts>
  <fills count="2">
    <fill>
      <patternFill patternType="none"/>
    </fill>
    <fill>
      <patternFill patternType="gray125"/>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double">
        <color indexed="64"/>
      </bottom>
      <diagonal/>
    </border>
    <border>
      <left/>
      <right/>
      <top/>
      <bottom style="double">
        <color indexed="64"/>
      </bottom>
      <diagonal/>
    </border>
    <border>
      <left/>
      <right/>
      <top style="medium">
        <color auto="1"/>
      </top>
      <bottom style="medium">
        <color auto="1"/>
      </bottom>
      <diagonal/>
    </border>
    <border>
      <left/>
      <right/>
      <top style="double">
        <color indexed="64"/>
      </top>
      <bottom/>
      <diagonal/>
    </border>
    <border>
      <left style="thin">
        <color indexed="64"/>
      </left>
      <right style="thin">
        <color indexed="64"/>
      </right>
      <top/>
      <bottom/>
      <diagonal/>
    </border>
  </borders>
  <cellStyleXfs count="4">
    <xf numFmtId="0" fontId="0" fillId="0" borderId="0"/>
    <xf numFmtId="0" fontId="30" fillId="0" borderId="0"/>
    <xf numFmtId="0" fontId="29" fillId="0" borderId="0"/>
    <xf numFmtId="0" fontId="18" fillId="0" borderId="0"/>
  </cellStyleXfs>
  <cellXfs count="412">
    <xf numFmtId="0" fontId="0" fillId="0" borderId="0" xfId="0"/>
    <xf numFmtId="0" fontId="4" fillId="0" borderId="0" xfId="0" applyFont="1"/>
    <xf numFmtId="164" fontId="4" fillId="0" borderId="0" xfId="0" applyNumberFormat="1" applyFont="1"/>
    <xf numFmtId="0" fontId="5" fillId="0" borderId="0" xfId="0" applyFont="1"/>
    <xf numFmtId="0" fontId="4" fillId="0" borderId="1" xfId="0" applyFont="1" applyBorder="1" applyAlignment="1">
      <alignment horizontal="center" vertical="top"/>
    </xf>
    <xf numFmtId="0" fontId="4" fillId="0" borderId="2" xfId="0" applyFont="1" applyBorder="1" applyAlignment="1">
      <alignment horizontal="center" vertical="top"/>
    </xf>
    <xf numFmtId="0" fontId="4" fillId="0" borderId="3" xfId="0" applyFont="1" applyBorder="1" applyAlignment="1">
      <alignment horizontal="center" vertical="top" wrapText="1"/>
    </xf>
    <xf numFmtId="0" fontId="3" fillId="0" borderId="0" xfId="0" applyFont="1" applyAlignment="1">
      <alignment horizontal="center"/>
    </xf>
    <xf numFmtId="0" fontId="3" fillId="0" borderId="0" xfId="0" applyFont="1"/>
    <xf numFmtId="0" fontId="4" fillId="0" borderId="0" xfId="0" applyFont="1" applyAlignment="1">
      <alignment horizontal="left"/>
    </xf>
    <xf numFmtId="164" fontId="4" fillId="0" borderId="0" xfId="0" quotePrefix="1" applyNumberFormat="1" applyFont="1" applyAlignment="1">
      <alignment horizontal="right"/>
    </xf>
    <xf numFmtId="164" fontId="3" fillId="0" borderId="0" xfId="0" applyNumberFormat="1" applyFont="1" applyAlignment="1">
      <alignment vertical="top"/>
    </xf>
    <xf numFmtId="0" fontId="5" fillId="0" borderId="0" xfId="0" applyFont="1" applyAlignment="1">
      <alignment horizontal="left"/>
    </xf>
    <xf numFmtId="0" fontId="5" fillId="0" borderId="0" xfId="0" applyFont="1" applyAlignment="1">
      <alignment horizontal="center"/>
    </xf>
    <xf numFmtId="0" fontId="1" fillId="0" borderId="0" xfId="0" applyFont="1" applyAlignment="1">
      <alignment horizontal="center"/>
    </xf>
    <xf numFmtId="0" fontId="3" fillId="0" borderId="0" xfId="0" applyFont="1" applyAlignment="1">
      <alignment horizontal="center" vertical="top"/>
    </xf>
    <xf numFmtId="16" fontId="3" fillId="0" borderId="0" xfId="0" applyNumberFormat="1" applyFont="1" applyAlignment="1">
      <alignment horizontal="center" vertical="top"/>
    </xf>
    <xf numFmtId="0" fontId="4" fillId="0" borderId="0" xfId="0" applyFont="1" applyAlignment="1">
      <alignment horizontal="left" vertical="top" wrapText="1"/>
    </xf>
    <xf numFmtId="164" fontId="4" fillId="0" borderId="2" xfId="0" applyNumberFormat="1" applyFont="1" applyBorder="1" applyAlignment="1">
      <alignment horizontal="center" vertical="top"/>
    </xf>
    <xf numFmtId="164" fontId="5" fillId="0" borderId="0" xfId="0" applyNumberFormat="1" applyFont="1"/>
    <xf numFmtId="0" fontId="7" fillId="0" borderId="0" xfId="0" applyFont="1"/>
    <xf numFmtId="164" fontId="7" fillId="0" borderId="0" xfId="0" applyNumberFormat="1" applyFont="1"/>
    <xf numFmtId="0" fontId="3" fillId="0" borderId="0" xfId="0" applyFont="1" applyAlignment="1">
      <alignment horizontal="left"/>
    </xf>
    <xf numFmtId="164" fontId="4" fillId="0" borderId="0" xfId="0" applyNumberFormat="1" applyFont="1" applyAlignment="1">
      <alignment horizontal="right"/>
    </xf>
    <xf numFmtId="1" fontId="4" fillId="0" borderId="2" xfId="0" applyNumberFormat="1" applyFont="1" applyBorder="1" applyAlignment="1">
      <alignment horizontal="center" vertical="top"/>
    </xf>
    <xf numFmtId="1" fontId="3" fillId="0" borderId="0" xfId="0" applyNumberFormat="1" applyFont="1" applyAlignment="1">
      <alignment horizontal="center" vertical="top"/>
    </xf>
    <xf numFmtId="164" fontId="4" fillId="0" borderId="2" xfId="0" applyNumberFormat="1" applyFont="1" applyBorder="1" applyAlignment="1">
      <alignment horizontal="center" vertical="top" wrapText="1"/>
    </xf>
    <xf numFmtId="164" fontId="4" fillId="0" borderId="3" xfId="0" applyNumberFormat="1" applyFont="1" applyBorder="1" applyAlignment="1">
      <alignment horizontal="center" vertical="top" wrapText="1"/>
    </xf>
    <xf numFmtId="1" fontId="7" fillId="0" borderId="0" xfId="0" applyNumberFormat="1" applyFont="1" applyAlignment="1">
      <alignment horizontal="center"/>
    </xf>
    <xf numFmtId="1" fontId="3" fillId="0" borderId="0" xfId="0" applyNumberFormat="1" applyFont="1" applyAlignment="1">
      <alignment horizontal="center"/>
    </xf>
    <xf numFmtId="0" fontId="4" fillId="0" borderId="4" xfId="0" applyFont="1" applyBorder="1" applyAlignment="1">
      <alignment horizontal="left"/>
    </xf>
    <xf numFmtId="0" fontId="1" fillId="0" borderId="5" xfId="0" applyFont="1" applyBorder="1"/>
    <xf numFmtId="0" fontId="4" fillId="0" borderId="3" xfId="0" applyFont="1" applyBorder="1" applyAlignment="1">
      <alignment horizontal="center"/>
    </xf>
    <xf numFmtId="0" fontId="8" fillId="0" borderId="3" xfId="0" applyFont="1" applyBorder="1" applyAlignment="1">
      <alignment horizontal="center"/>
    </xf>
    <xf numFmtId="0" fontId="1" fillId="0" borderId="3" xfId="0" applyFont="1" applyBorder="1"/>
    <xf numFmtId="0" fontId="8" fillId="0" borderId="3" xfId="0" applyFont="1" applyBorder="1"/>
    <xf numFmtId="0" fontId="4" fillId="0" borderId="3" xfId="0" applyFont="1" applyBorder="1"/>
    <xf numFmtId="0" fontId="9" fillId="0" borderId="3" xfId="0" applyFont="1" applyBorder="1"/>
    <xf numFmtId="0" fontId="11" fillId="0" borderId="0" xfId="0" applyFont="1"/>
    <xf numFmtId="164" fontId="10" fillId="0" borderId="0" xfId="0" applyNumberFormat="1" applyFont="1"/>
    <xf numFmtId="0" fontId="10" fillId="0" borderId="0" xfId="0" applyFont="1"/>
    <xf numFmtId="0" fontId="11" fillId="0" borderId="0" xfId="0" applyFont="1" applyAlignment="1">
      <alignment horizontal="center"/>
    </xf>
    <xf numFmtId="0" fontId="1" fillId="0" borderId="6" xfId="0" applyFont="1" applyBorder="1" applyAlignment="1">
      <alignment horizontal="center"/>
    </xf>
    <xf numFmtId="0" fontId="1" fillId="0" borderId="3" xfId="0" applyFont="1" applyBorder="1" applyAlignment="1">
      <alignment horizontal="center"/>
    </xf>
    <xf numFmtId="164" fontId="10" fillId="0" borderId="0" xfId="0" applyNumberFormat="1" applyFont="1" applyAlignment="1">
      <alignment horizontal="left"/>
    </xf>
    <xf numFmtId="0" fontId="6" fillId="0" borderId="7" xfId="0" applyFont="1" applyBorder="1" applyAlignment="1">
      <alignment horizontal="left"/>
    </xf>
    <xf numFmtId="0" fontId="1" fillId="0" borderId="8" xfId="0" applyFont="1" applyBorder="1"/>
    <xf numFmtId="0" fontId="1" fillId="0" borderId="9" xfId="0" applyFont="1" applyBorder="1"/>
    <xf numFmtId="0" fontId="5" fillId="0" borderId="4" xfId="0" applyFont="1" applyBorder="1" applyAlignment="1">
      <alignment horizontal="left"/>
    </xf>
    <xf numFmtId="0" fontId="1" fillId="0" borderId="6" xfId="0" applyFont="1" applyBorder="1"/>
    <xf numFmtId="164" fontId="8" fillId="0" borderId="0" xfId="0" applyNumberFormat="1" applyFont="1"/>
    <xf numFmtId="16" fontId="3" fillId="0" borderId="0" xfId="0" applyNumberFormat="1" applyFont="1" applyAlignment="1">
      <alignment horizontal="center"/>
    </xf>
    <xf numFmtId="0" fontId="8" fillId="0" borderId="0" xfId="0" applyFont="1"/>
    <xf numFmtId="7" fontId="8" fillId="0" borderId="0" xfId="0" applyNumberFormat="1" applyFont="1"/>
    <xf numFmtId="8" fontId="4" fillId="0" borderId="0" xfId="0" applyNumberFormat="1" applyFont="1"/>
    <xf numFmtId="164" fontId="4" fillId="0" borderId="5" xfId="0" applyNumberFormat="1" applyFont="1" applyBorder="1"/>
    <xf numFmtId="164" fontId="3" fillId="0" borderId="0" xfId="0" applyNumberFormat="1" applyFont="1"/>
    <xf numFmtId="164" fontId="5" fillId="0" borderId="0" xfId="0" applyNumberFormat="1" applyFont="1" applyAlignment="1">
      <alignment horizontal="right"/>
    </xf>
    <xf numFmtId="0" fontId="4" fillId="0" borderId="2" xfId="0" applyFont="1" applyBorder="1" applyAlignment="1">
      <alignment horizontal="center" vertical="top" wrapText="1"/>
    </xf>
    <xf numFmtId="0" fontId="4" fillId="0" borderId="5" xfId="0" applyFont="1" applyBorder="1"/>
    <xf numFmtId="0" fontId="4" fillId="0" borderId="5" xfId="0" applyFont="1" applyBorder="1" applyAlignment="1">
      <alignment horizontal="left"/>
    </xf>
    <xf numFmtId="164" fontId="4" fillId="0" borderId="0" xfId="0" applyNumberFormat="1" applyFont="1" applyFill="1" applyBorder="1" applyAlignment="1">
      <alignment horizontal="center" vertical="top" wrapText="1"/>
    </xf>
    <xf numFmtId="0" fontId="4" fillId="0" borderId="0" xfId="0" applyFont="1" applyAlignment="1">
      <alignment horizontal="right"/>
    </xf>
    <xf numFmtId="0" fontId="4" fillId="0" borderId="0" xfId="0" applyFont="1" applyBorder="1" applyAlignment="1">
      <alignment horizontal="right" vertical="top" wrapText="1"/>
    </xf>
    <xf numFmtId="0" fontId="4" fillId="0" borderId="0" xfId="0" applyFont="1" applyAlignment="1">
      <alignment horizontal="right" vertical="top" wrapText="1"/>
    </xf>
    <xf numFmtId="164" fontId="3" fillId="0" borderId="0" xfId="0" applyNumberFormat="1" applyFont="1" applyAlignment="1">
      <alignment horizontal="right"/>
    </xf>
    <xf numFmtId="164" fontId="12" fillId="0" borderId="0" xfId="0" applyNumberFormat="1" applyFont="1"/>
    <xf numFmtId="0" fontId="13" fillId="0" borderId="0" xfId="0" applyFont="1"/>
    <xf numFmtId="164" fontId="3" fillId="0" borderId="0" xfId="0" applyNumberFormat="1" applyFont="1" applyAlignment="1">
      <alignment horizontal="center"/>
    </xf>
    <xf numFmtId="0" fontId="14" fillId="0" borderId="0" xfId="0" applyFont="1" applyAlignment="1">
      <alignment horizontal="center"/>
    </xf>
    <xf numFmtId="164" fontId="13" fillId="0" borderId="0" xfId="0" applyNumberFormat="1" applyFont="1"/>
    <xf numFmtId="164" fontId="15" fillId="0" borderId="0" xfId="0" applyNumberFormat="1" applyFont="1"/>
    <xf numFmtId="164" fontId="4" fillId="0" borderId="0" xfId="0" applyNumberFormat="1" applyFont="1" applyAlignment="1">
      <alignment horizontal="center"/>
    </xf>
    <xf numFmtId="0" fontId="14" fillId="0" borderId="0" xfId="0" applyFont="1"/>
    <xf numFmtId="8" fontId="11" fillId="0" borderId="0" xfId="0" applyNumberFormat="1" applyFont="1"/>
    <xf numFmtId="8" fontId="1" fillId="0" borderId="8" xfId="0" applyNumberFormat="1" applyFont="1" applyBorder="1"/>
    <xf numFmtId="8" fontId="0" fillId="0" borderId="0" xfId="0" applyNumberFormat="1"/>
    <xf numFmtId="8" fontId="1" fillId="0" borderId="3" xfId="0" applyNumberFormat="1" applyFont="1" applyBorder="1"/>
    <xf numFmtId="8" fontId="14" fillId="0" borderId="3" xfId="0" applyNumberFormat="1" applyFont="1" applyBorder="1" applyAlignment="1">
      <alignment horizontal="center"/>
    </xf>
    <xf numFmtId="8" fontId="16" fillId="0" borderId="0" xfId="0" applyNumberFormat="1" applyFont="1"/>
    <xf numFmtId="8" fontId="18" fillId="0" borderId="5" xfId="0" applyNumberFormat="1" applyFont="1" applyBorder="1"/>
    <xf numFmtId="8" fontId="18" fillId="0" borderId="8" xfId="0" applyNumberFormat="1" applyFont="1" applyBorder="1"/>
    <xf numFmtId="8" fontId="18" fillId="0" borderId="0" xfId="0" applyNumberFormat="1" applyFont="1"/>
    <xf numFmtId="8" fontId="12" fillId="0" borderId="3" xfId="0" applyNumberFormat="1" applyFont="1" applyBorder="1" applyAlignment="1">
      <alignment horizontal="center"/>
    </xf>
    <xf numFmtId="8" fontId="18" fillId="0" borderId="3" xfId="0" applyNumberFormat="1" applyFont="1" applyBorder="1"/>
    <xf numFmtId="8" fontId="13" fillId="0" borderId="3" xfId="0" applyNumberFormat="1" applyFont="1" applyBorder="1" applyAlignment="1">
      <alignment horizontal="center"/>
    </xf>
    <xf numFmtId="8" fontId="2" fillId="0" borderId="3" xfId="0" applyNumberFormat="1" applyFont="1" applyBorder="1"/>
    <xf numFmtId="0" fontId="1" fillId="0" borderId="3" xfId="0" applyFont="1" applyBorder="1" applyAlignment="1">
      <alignment horizontal="left"/>
    </xf>
    <xf numFmtId="0" fontId="1" fillId="0" borderId="3" xfId="0" applyFont="1" applyFill="1" applyBorder="1"/>
    <xf numFmtId="0" fontId="0" fillId="0" borderId="3" xfId="0" applyBorder="1"/>
    <xf numFmtId="0" fontId="12" fillId="0" borderId="0" xfId="0" applyFont="1"/>
    <xf numFmtId="0" fontId="0" fillId="0" borderId="0" xfId="0" applyBorder="1"/>
    <xf numFmtId="8" fontId="4" fillId="0" borderId="0" xfId="0" applyNumberFormat="1" applyFont="1" applyBorder="1"/>
    <xf numFmtId="164" fontId="4" fillId="0" borderId="0" xfId="0" applyNumberFormat="1" applyFont="1" applyBorder="1"/>
    <xf numFmtId="0" fontId="2" fillId="0" borderId="0" xfId="0" applyFont="1" applyBorder="1" applyAlignment="1">
      <alignment horizontal="center"/>
    </xf>
    <xf numFmtId="0" fontId="12" fillId="0" borderId="0" xfId="0" applyFont="1" applyBorder="1"/>
    <xf numFmtId="8" fontId="12" fillId="0" borderId="0" xfId="0" applyNumberFormat="1" applyFont="1" applyBorder="1"/>
    <xf numFmtId="0" fontId="4" fillId="0" borderId="10" xfId="0" applyFont="1" applyBorder="1" applyAlignment="1">
      <alignment horizontal="left"/>
    </xf>
    <xf numFmtId="0" fontId="4" fillId="0" borderId="12" xfId="0" applyFont="1" applyBorder="1" applyAlignment="1">
      <alignment horizontal="left"/>
    </xf>
    <xf numFmtId="0" fontId="4" fillId="0" borderId="12" xfId="0" applyFont="1" applyBorder="1"/>
    <xf numFmtId="0" fontId="12" fillId="0" borderId="12" xfId="0" applyFont="1" applyBorder="1"/>
    <xf numFmtId="0" fontId="12" fillId="0" borderId="13" xfId="0" applyFont="1" applyBorder="1"/>
    <xf numFmtId="0" fontId="13" fillId="0" borderId="0" xfId="0" applyFont="1" applyAlignment="1">
      <alignment horizontal="center"/>
    </xf>
    <xf numFmtId="0" fontId="7" fillId="0" borderId="0" xfId="0" applyFont="1" applyAlignment="1">
      <alignment horizontal="center"/>
    </xf>
    <xf numFmtId="16" fontId="13" fillId="0" borderId="0" xfId="0" applyNumberFormat="1" applyFont="1" applyAlignment="1">
      <alignment horizontal="center"/>
    </xf>
    <xf numFmtId="15" fontId="4" fillId="0" borderId="3" xfId="0" applyNumberFormat="1" applyFont="1" applyBorder="1"/>
    <xf numFmtId="164" fontId="13" fillId="0" borderId="3" xfId="0" applyNumberFormat="1" applyFont="1" applyBorder="1"/>
    <xf numFmtId="164" fontId="4" fillId="0" borderId="3" xfId="0" applyNumberFormat="1" applyFont="1" applyBorder="1"/>
    <xf numFmtId="0" fontId="14" fillId="0" borderId="0" xfId="0" applyFont="1" applyBorder="1"/>
    <xf numFmtId="0" fontId="13" fillId="0" borderId="0" xfId="0" applyFont="1" applyBorder="1"/>
    <xf numFmtId="0" fontId="13" fillId="0" borderId="14" xfId="0" applyFont="1" applyBorder="1"/>
    <xf numFmtId="164" fontId="4" fillId="0" borderId="14" xfId="0" applyNumberFormat="1" applyFont="1" applyBorder="1" applyAlignment="1">
      <alignment horizontal="center"/>
    </xf>
    <xf numFmtId="16" fontId="13" fillId="0" borderId="0" xfId="0" applyNumberFormat="1" applyFont="1"/>
    <xf numFmtId="15" fontId="4" fillId="0" borderId="3" xfId="0" applyNumberFormat="1" applyFont="1" applyBorder="1" applyAlignment="1">
      <alignment horizontal="center"/>
    </xf>
    <xf numFmtId="164" fontId="11" fillId="0" borderId="0" xfId="0" applyNumberFormat="1" applyFont="1"/>
    <xf numFmtId="164" fontId="0" fillId="0" borderId="0" xfId="0" applyNumberFormat="1"/>
    <xf numFmtId="8" fontId="0" fillId="0" borderId="0" xfId="0" applyNumberFormat="1" applyBorder="1"/>
    <xf numFmtId="0" fontId="1" fillId="0" borderId="0" xfId="0" applyFont="1" applyBorder="1" applyAlignment="1">
      <alignment horizontal="center"/>
    </xf>
    <xf numFmtId="8" fontId="0" fillId="0" borderId="3" xfId="0" applyNumberFormat="1" applyBorder="1"/>
    <xf numFmtId="8" fontId="4" fillId="0" borderId="15" xfId="0" applyNumberFormat="1" applyFont="1" applyBorder="1"/>
    <xf numFmtId="0" fontId="0" fillId="0" borderId="12" xfId="0" applyBorder="1"/>
    <xf numFmtId="8" fontId="4" fillId="0" borderId="0" xfId="0" quotePrefix="1" applyNumberFormat="1" applyFont="1" applyBorder="1" applyAlignment="1">
      <alignment horizontal="right"/>
    </xf>
    <xf numFmtId="8" fontId="12" fillId="0" borderId="14" xfId="0" applyNumberFormat="1" applyFont="1" applyBorder="1"/>
    <xf numFmtId="0" fontId="8" fillId="0" borderId="3" xfId="0" applyFont="1" applyBorder="1" applyAlignment="1">
      <alignment horizontal="left"/>
    </xf>
    <xf numFmtId="0" fontId="20" fillId="0" borderId="0" xfId="0" applyFont="1"/>
    <xf numFmtId="164" fontId="4" fillId="0" borderId="14" xfId="0" applyNumberFormat="1" applyFont="1" applyBorder="1"/>
    <xf numFmtId="8" fontId="10" fillId="0" borderId="0" xfId="0" applyNumberFormat="1" applyFont="1" applyAlignment="1">
      <alignment horizontal="right"/>
    </xf>
    <xf numFmtId="8" fontId="17" fillId="0" borderId="0" xfId="0" applyNumberFormat="1" applyFont="1" applyAlignment="1">
      <alignment horizontal="right"/>
    </xf>
    <xf numFmtId="164" fontId="10" fillId="0" borderId="0" xfId="0" applyNumberFormat="1" applyFont="1" applyAlignment="1"/>
    <xf numFmtId="0" fontId="8" fillId="0" borderId="5" xfId="0" applyFont="1" applyBorder="1" applyAlignment="1">
      <alignment horizontal="right"/>
    </xf>
    <xf numFmtId="8" fontId="12" fillId="0" borderId="0" xfId="0" applyNumberFormat="1" applyFont="1" applyAlignment="1">
      <alignment horizontal="left"/>
    </xf>
    <xf numFmtId="164" fontId="0" fillId="0" borderId="16" xfId="0" applyNumberFormat="1" applyBorder="1" applyAlignment="1">
      <alignment horizontal="center"/>
    </xf>
    <xf numFmtId="0" fontId="8" fillId="0" borderId="18" xfId="0" applyFont="1" applyBorder="1"/>
    <xf numFmtId="164" fontId="0" fillId="0" borderId="0" xfId="0" applyNumberFormat="1" applyBorder="1"/>
    <xf numFmtId="164" fontId="4" fillId="0" borderId="1" xfId="0" applyNumberFormat="1" applyFont="1" applyBorder="1"/>
    <xf numFmtId="0" fontId="0" fillId="0" borderId="8" xfId="0" applyBorder="1"/>
    <xf numFmtId="8" fontId="4" fillId="0" borderId="19" xfId="0" applyNumberFormat="1" applyFont="1" applyBorder="1"/>
    <xf numFmtId="0" fontId="1" fillId="0" borderId="7" xfId="0" applyFont="1" applyBorder="1" applyAlignment="1">
      <alignment horizontal="center"/>
    </xf>
    <xf numFmtId="164" fontId="12" fillId="0" borderId="0" xfId="0" applyNumberFormat="1" applyFont="1" applyBorder="1"/>
    <xf numFmtId="164" fontId="0" fillId="0" borderId="16" xfId="0" applyNumberFormat="1" applyBorder="1"/>
    <xf numFmtId="8" fontId="18" fillId="0" borderId="0" xfId="0" applyNumberFormat="1" applyFont="1" applyBorder="1"/>
    <xf numFmtId="0" fontId="19" fillId="0" borderId="18" xfId="0" applyFont="1" applyBorder="1"/>
    <xf numFmtId="164" fontId="4" fillId="0" borderId="11" xfId="0" applyNumberFormat="1" applyFont="1" applyBorder="1" applyAlignment="1">
      <alignment horizontal="center"/>
    </xf>
    <xf numFmtId="8" fontId="1" fillId="0" borderId="0" xfId="0" applyNumberFormat="1" applyFont="1" applyBorder="1" applyAlignment="1">
      <alignment horizontal="center"/>
    </xf>
    <xf numFmtId="8" fontId="4" fillId="0" borderId="11" xfId="0" quotePrefix="1" applyNumberFormat="1" applyFont="1" applyBorder="1" applyAlignment="1">
      <alignment horizontal="right"/>
    </xf>
    <xf numFmtId="8" fontId="12" fillId="0" borderId="12" xfId="0" applyNumberFormat="1" applyFont="1" applyBorder="1" applyAlignment="1">
      <alignment horizontal="right"/>
    </xf>
    <xf numFmtId="8" fontId="0" fillId="0" borderId="13" xfId="0" applyNumberFormat="1" applyBorder="1"/>
    <xf numFmtId="0" fontId="8" fillId="0" borderId="0" xfId="0" applyFont="1" applyBorder="1" applyAlignment="1">
      <alignment horizontal="center"/>
    </xf>
    <xf numFmtId="0" fontId="1" fillId="0" borderId="11" xfId="0" applyFont="1" applyBorder="1" applyAlignment="1">
      <alignment horizontal="center"/>
    </xf>
    <xf numFmtId="164" fontId="0" fillId="0" borderId="20" xfId="0" applyNumberFormat="1" applyBorder="1"/>
    <xf numFmtId="164" fontId="0" fillId="0" borderId="21" xfId="0" applyNumberFormat="1" applyBorder="1"/>
    <xf numFmtId="164" fontId="12" fillId="0" borderId="21" xfId="0" applyNumberFormat="1" applyFont="1" applyBorder="1"/>
    <xf numFmtId="0" fontId="1" fillId="0" borderId="14" xfId="0" applyFont="1" applyBorder="1" applyAlignment="1">
      <alignment horizontal="center"/>
    </xf>
    <xf numFmtId="164" fontId="0" fillId="0" borderId="22" xfId="0" applyNumberFormat="1" applyBorder="1"/>
    <xf numFmtId="8" fontId="21" fillId="0" borderId="10" xfId="0" applyNumberFormat="1" applyFont="1" applyBorder="1" applyAlignment="1">
      <alignment horizontal="left"/>
    </xf>
    <xf numFmtId="8" fontId="14" fillId="0" borderId="0" xfId="0" applyNumberFormat="1" applyFont="1" applyAlignment="1">
      <alignment horizontal="right"/>
    </xf>
    <xf numFmtId="8" fontId="8" fillId="0" borderId="12" xfId="0" applyNumberFormat="1" applyFont="1" applyBorder="1" applyAlignment="1">
      <alignment horizontal="right"/>
    </xf>
    <xf numFmtId="164" fontId="8" fillId="0" borderId="0" xfId="0" applyNumberFormat="1" applyFont="1" applyBorder="1"/>
    <xf numFmtId="8" fontId="12" fillId="0" borderId="12" xfId="0" applyNumberFormat="1" applyFont="1" applyBorder="1" applyAlignment="1">
      <alignment horizontal="center"/>
    </xf>
    <xf numFmtId="14" fontId="12" fillId="0" borderId="12" xfId="0" applyNumberFormat="1" applyFont="1" applyBorder="1" applyAlignment="1">
      <alignment horizontal="center"/>
    </xf>
    <xf numFmtId="15" fontId="8" fillId="0" borderId="3" xfId="0" applyNumberFormat="1" applyFont="1" applyBorder="1" applyAlignment="1">
      <alignment horizontal="center"/>
    </xf>
    <xf numFmtId="8" fontId="8" fillId="0" borderId="0" xfId="0" applyNumberFormat="1" applyFont="1" applyBorder="1" applyAlignment="1">
      <alignment horizontal="right"/>
    </xf>
    <xf numFmtId="8" fontId="8" fillId="0" borderId="12" xfId="0" quotePrefix="1" applyNumberFormat="1" applyFont="1" applyBorder="1" applyAlignment="1">
      <alignment horizontal="center"/>
    </xf>
    <xf numFmtId="8" fontId="1" fillId="0" borderId="3" xfId="0" applyNumberFormat="1" applyFont="1" applyBorder="1" applyAlignment="1">
      <alignment horizontal="center"/>
    </xf>
    <xf numFmtId="0" fontId="2" fillId="0" borderId="0" xfId="0" applyFont="1" applyAlignment="1">
      <alignment horizontal="center" wrapText="1"/>
    </xf>
    <xf numFmtId="164" fontId="2" fillId="0" borderId="0" xfId="0" applyNumberFormat="1" applyFont="1" applyAlignment="1">
      <alignment horizontal="right"/>
    </xf>
    <xf numFmtId="0" fontId="22" fillId="0" borderId="0" xfId="0" applyFont="1"/>
    <xf numFmtId="0" fontId="22"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vertical="top"/>
    </xf>
    <xf numFmtId="0" fontId="2" fillId="0" borderId="0" xfId="0" applyFont="1" applyAlignment="1">
      <alignment horizontal="center"/>
    </xf>
    <xf numFmtId="7" fontId="4" fillId="0" borderId="0" xfId="0" applyNumberFormat="1" applyFont="1"/>
    <xf numFmtId="7" fontId="4" fillId="0" borderId="5" xfId="0" applyNumberFormat="1" applyFont="1" applyBorder="1"/>
    <xf numFmtId="164" fontId="4" fillId="0" borderId="8" xfId="0" applyNumberFormat="1" applyFont="1" applyBorder="1"/>
    <xf numFmtId="0" fontId="2" fillId="0" borderId="5" xfId="0" applyFont="1" applyBorder="1"/>
    <xf numFmtId="0" fontId="2" fillId="0" borderId="0" xfId="0" applyFont="1"/>
    <xf numFmtId="0" fontId="12" fillId="0" borderId="3" xfId="0" applyFont="1" applyBorder="1"/>
    <xf numFmtId="0" fontId="23" fillId="0" borderId="0" xfId="0" applyNumberFormat="1" applyFont="1"/>
    <xf numFmtId="164" fontId="0" fillId="0" borderId="5" xfId="0" applyNumberFormat="1" applyBorder="1"/>
    <xf numFmtId="7" fontId="0" fillId="0" borderId="5" xfId="0" applyNumberFormat="1" applyBorder="1"/>
    <xf numFmtId="0" fontId="18" fillId="0" borderId="0" xfId="0" applyFont="1"/>
    <xf numFmtId="7" fontId="0" fillId="0" borderId="0" xfId="0" applyNumberFormat="1"/>
    <xf numFmtId="16" fontId="0" fillId="0" borderId="0" xfId="0" applyNumberFormat="1"/>
    <xf numFmtId="0" fontId="24" fillId="0" borderId="0" xfId="0" applyFont="1"/>
    <xf numFmtId="0" fontId="25" fillId="0" borderId="0" xfId="0" applyFont="1"/>
    <xf numFmtId="0" fontId="26" fillId="0" borderId="0" xfId="0" applyFont="1" applyAlignment="1"/>
    <xf numFmtId="0" fontId="27" fillId="0" borderId="0" xfId="0" applyFont="1" applyAlignment="1">
      <alignment horizontal="center"/>
    </xf>
    <xf numFmtId="0" fontId="27" fillId="0" borderId="0" xfId="0" applyFont="1" applyAlignment="1"/>
    <xf numFmtId="0" fontId="0" fillId="0" borderId="0" xfId="0" applyAlignment="1"/>
    <xf numFmtId="0" fontId="28" fillId="0" borderId="0" xfId="0" applyFont="1" applyAlignment="1">
      <alignment horizontal="center"/>
    </xf>
    <xf numFmtId="49" fontId="28" fillId="0" borderId="0" xfId="0" applyNumberFormat="1" applyFont="1" applyAlignment="1"/>
    <xf numFmtId="0" fontId="28" fillId="0" borderId="0" xfId="0" applyFont="1"/>
    <xf numFmtId="0" fontId="26" fillId="0" borderId="0" xfId="0" applyFont="1"/>
    <xf numFmtId="4" fontId="26" fillId="0" borderId="0" xfId="0" applyNumberFormat="1" applyFont="1" applyFill="1" applyAlignment="1"/>
    <xf numFmtId="0" fontId="26" fillId="0" borderId="0" xfId="0" applyFont="1" applyFill="1" applyAlignment="1"/>
    <xf numFmtId="2" fontId="26" fillId="0" borderId="0" xfId="0" applyNumberFormat="1" applyFont="1" applyAlignment="1"/>
    <xf numFmtId="1" fontId="26" fillId="0" borderId="0" xfId="0" applyNumberFormat="1" applyFont="1" applyFill="1" applyAlignment="1"/>
    <xf numFmtId="1" fontId="26" fillId="0" borderId="0" xfId="0" applyNumberFormat="1" applyFont="1" applyAlignment="1"/>
    <xf numFmtId="4" fontId="26" fillId="0" borderId="0" xfId="0" applyNumberFormat="1" applyFont="1" applyAlignment="1"/>
    <xf numFmtId="43" fontId="27" fillId="0" borderId="23" xfId="0" applyNumberFormat="1" applyFont="1" applyBorder="1" applyAlignment="1"/>
    <xf numFmtId="2" fontId="0" fillId="0" borderId="0" xfId="0" applyNumberFormat="1" applyAlignment="1"/>
    <xf numFmtId="2" fontId="26" fillId="0" borderId="0" xfId="0" applyNumberFormat="1" applyFont="1" applyFill="1" applyAlignment="1"/>
    <xf numFmtId="2" fontId="27" fillId="0" borderId="0" xfId="0" applyNumberFormat="1" applyFont="1" applyAlignment="1"/>
    <xf numFmtId="0" fontId="28" fillId="0" borderId="0" xfId="0" applyFont="1" applyAlignment="1"/>
    <xf numFmtId="0" fontId="31" fillId="0" borderId="0" xfId="1" applyFont="1" applyAlignment="1"/>
    <xf numFmtId="0" fontId="27" fillId="0" borderId="0" xfId="1" applyFont="1" applyAlignment="1"/>
    <xf numFmtId="0" fontId="27" fillId="0" borderId="0" xfId="1" applyFont="1" applyAlignment="1">
      <alignment horizontal="center"/>
    </xf>
    <xf numFmtId="0" fontId="26" fillId="0" borderId="0" xfId="1" applyFont="1" applyAlignment="1">
      <alignment horizontal="center"/>
    </xf>
    <xf numFmtId="0" fontId="32" fillId="0" borderId="0" xfId="1" applyFont="1" applyAlignment="1">
      <alignment horizontal="center"/>
    </xf>
    <xf numFmtId="0" fontId="27" fillId="0" borderId="0" xfId="1" applyFont="1" applyBorder="1" applyAlignment="1">
      <alignment horizontal="center"/>
    </xf>
    <xf numFmtId="0" fontId="28" fillId="0" borderId="0" xfId="1" applyFont="1" applyAlignment="1">
      <alignment horizontal="right"/>
    </xf>
    <xf numFmtId="2" fontId="26" fillId="0" borderId="0" xfId="1" applyNumberFormat="1" applyFont="1" applyFill="1" applyBorder="1" applyAlignment="1"/>
    <xf numFmtId="2" fontId="26" fillId="0" borderId="0" xfId="1" applyNumberFormat="1" applyFont="1" applyFill="1" applyAlignment="1"/>
    <xf numFmtId="2" fontId="26" fillId="0" borderId="0" xfId="1" applyNumberFormat="1" applyFont="1" applyAlignment="1"/>
    <xf numFmtId="2" fontId="26" fillId="0" borderId="0" xfId="1" applyNumberFormat="1" applyFont="1" applyBorder="1" applyAlignment="1"/>
    <xf numFmtId="8" fontId="26" fillId="0" borderId="0" xfId="1" applyNumberFormat="1" applyFont="1" applyAlignment="1"/>
    <xf numFmtId="2" fontId="28" fillId="0" borderId="0" xfId="1" applyNumberFormat="1" applyFont="1" applyAlignment="1"/>
    <xf numFmtId="164" fontId="28" fillId="0" borderId="23" xfId="1" applyNumberFormat="1" applyFont="1" applyBorder="1" applyAlignment="1">
      <alignment horizontal="right" vertical="center"/>
    </xf>
    <xf numFmtId="164" fontId="26" fillId="0" borderId="0" xfId="1" applyNumberFormat="1" applyFont="1" applyAlignment="1">
      <alignment horizontal="right" vertical="center"/>
    </xf>
    <xf numFmtId="164" fontId="26" fillId="0" borderId="0" xfId="1" applyNumberFormat="1" applyFont="1" applyBorder="1" applyAlignment="1">
      <alignment horizontal="right" vertical="center"/>
    </xf>
    <xf numFmtId="0" fontId="26" fillId="0" borderId="0" xfId="1" applyFont="1" applyBorder="1" applyAlignment="1"/>
    <xf numFmtId="0" fontId="31" fillId="0" borderId="0" xfId="1" applyFont="1"/>
    <xf numFmtId="0" fontId="36" fillId="0" borderId="0" xfId="1" applyFont="1" applyAlignment="1">
      <alignment horizontal="center"/>
    </xf>
    <xf numFmtId="0" fontId="33" fillId="0" borderId="0" xfId="1" applyFont="1"/>
    <xf numFmtId="0" fontId="26" fillId="0" borderId="0" xfId="1" applyFont="1"/>
    <xf numFmtId="0" fontId="26" fillId="0" borderId="0" xfId="1" applyFont="1" applyFill="1" applyAlignment="1"/>
    <xf numFmtId="0" fontId="28" fillId="0" borderId="0" xfId="1" applyFont="1"/>
    <xf numFmtId="0" fontId="26" fillId="0" borderId="0" xfId="1" applyFont="1" applyFill="1" applyBorder="1" applyAlignment="1"/>
    <xf numFmtId="4" fontId="37" fillId="0" borderId="0" xfId="1" applyNumberFormat="1" applyFont="1" applyFill="1"/>
    <xf numFmtId="2" fontId="27" fillId="0" borderId="23" xfId="1" applyNumberFormat="1" applyFont="1" applyFill="1" applyBorder="1" applyAlignment="1"/>
    <xf numFmtId="0" fontId="27" fillId="0" borderId="0" xfId="1" applyFont="1" applyFill="1" applyAlignment="1"/>
    <xf numFmtId="2" fontId="27" fillId="0" borderId="8" xfId="1" applyNumberFormat="1" applyFont="1" applyFill="1" applyBorder="1" applyAlignment="1"/>
    <xf numFmtId="0" fontId="27" fillId="0" borderId="0" xfId="1" applyFont="1" applyFill="1" applyBorder="1" applyAlignment="1"/>
    <xf numFmtId="2" fontId="27" fillId="0" borderId="0" xfId="1" applyNumberFormat="1" applyFont="1" applyFill="1" applyBorder="1" applyAlignment="1"/>
    <xf numFmtId="4" fontId="26" fillId="0" borderId="5" xfId="1" applyNumberFormat="1" applyFont="1" applyFill="1" applyBorder="1" applyAlignment="1"/>
    <xf numFmtId="0" fontId="38" fillId="0" borderId="0" xfId="1" applyFont="1"/>
    <xf numFmtId="0" fontId="33" fillId="0" borderId="0" xfId="1" applyFont="1" applyFill="1" applyAlignment="1"/>
    <xf numFmtId="0" fontId="28" fillId="0" borderId="0" xfId="1" applyFont="1" applyBorder="1" applyAlignment="1">
      <alignment horizontal="justify" vertical="top"/>
    </xf>
    <xf numFmtId="49" fontId="28" fillId="0" borderId="0" xfId="1" applyNumberFormat="1" applyFont="1" applyAlignment="1"/>
    <xf numFmtId="4" fontId="26" fillId="0" borderId="0" xfId="1" applyNumberFormat="1" applyFont="1" applyFill="1" applyAlignment="1"/>
    <xf numFmtId="4" fontId="26" fillId="0" borderId="0" xfId="1" applyNumberFormat="1" applyFont="1" applyFill="1" applyBorder="1" applyAlignment="1"/>
    <xf numFmtId="4" fontId="27" fillId="0" borderId="2" xfId="1" applyNumberFormat="1" applyFont="1" applyBorder="1" applyAlignment="1"/>
    <xf numFmtId="4" fontId="27" fillId="0" borderId="0" xfId="1" applyNumberFormat="1" applyFont="1" applyAlignment="1"/>
    <xf numFmtId="4" fontId="27" fillId="0" borderId="0" xfId="1" applyNumberFormat="1" applyFont="1" applyBorder="1" applyAlignment="1"/>
    <xf numFmtId="4" fontId="26" fillId="0" borderId="0" xfId="1" applyNumberFormat="1" applyFont="1" applyAlignment="1"/>
    <xf numFmtId="4" fontId="26" fillId="0" borderId="0" xfId="1" applyNumberFormat="1" applyFont="1" applyBorder="1" applyAlignment="1"/>
    <xf numFmtId="0" fontId="28" fillId="0" borderId="0" xfId="1" applyFont="1" applyAlignment="1">
      <alignment vertical="center"/>
    </xf>
    <xf numFmtId="4" fontId="27" fillId="0" borderId="23" xfId="1" applyNumberFormat="1" applyFont="1" applyBorder="1" applyAlignment="1"/>
    <xf numFmtId="0" fontId="30" fillId="0" borderId="0" xfId="1"/>
    <xf numFmtId="0" fontId="39" fillId="0" borderId="0" xfId="1" applyFont="1" applyAlignment="1"/>
    <xf numFmtId="4" fontId="26" fillId="0" borderId="0" xfId="1" quotePrefix="1" applyNumberFormat="1" applyFont="1" applyFill="1" applyAlignment="1"/>
    <xf numFmtId="43" fontId="27" fillId="0" borderId="23" xfId="1" applyNumberFormat="1" applyFont="1" applyBorder="1" applyAlignment="1"/>
    <xf numFmtId="0" fontId="27" fillId="0" borderId="23" xfId="1" applyFont="1" applyBorder="1" applyAlignment="1"/>
    <xf numFmtId="40" fontId="27" fillId="0" borderId="23" xfId="1" applyNumberFormat="1" applyFont="1" applyBorder="1" applyAlignment="1"/>
    <xf numFmtId="2" fontId="30" fillId="0" borderId="0" xfId="1" applyNumberFormat="1" applyAlignment="1"/>
    <xf numFmtId="0" fontId="27" fillId="0" borderId="0" xfId="1" applyFont="1" applyBorder="1" applyAlignment="1"/>
    <xf numFmtId="49" fontId="28" fillId="0" borderId="0" xfId="1" applyNumberFormat="1" applyFont="1"/>
    <xf numFmtId="2" fontId="27" fillId="0" borderId="0" xfId="1" applyNumberFormat="1" applyFont="1" applyFill="1" applyAlignment="1">
      <alignment horizontal="center"/>
    </xf>
    <xf numFmtId="2" fontId="27" fillId="0" borderId="14" xfId="1" applyNumberFormat="1" applyFont="1" applyFill="1" applyBorder="1" applyAlignment="1">
      <alignment horizontal="center"/>
    </xf>
    <xf numFmtId="2" fontId="27" fillId="0" borderId="24" xfId="1" applyNumberFormat="1" applyFont="1" applyBorder="1" applyAlignment="1">
      <alignment horizontal="center"/>
    </xf>
    <xf numFmtId="0" fontId="30" fillId="0" borderId="0" xfId="1" applyAlignment="1">
      <alignment horizontal="center"/>
    </xf>
    <xf numFmtId="0" fontId="30" fillId="0" borderId="0" xfId="1" applyFill="1" applyAlignment="1"/>
    <xf numFmtId="0" fontId="30" fillId="0" borderId="0" xfId="1" applyBorder="1" applyAlignment="1"/>
    <xf numFmtId="0" fontId="40" fillId="0" borderId="0" xfId="1" applyFont="1"/>
    <xf numFmtId="49" fontId="40" fillId="0" borderId="0" xfId="1" applyNumberFormat="1" applyFont="1" applyAlignment="1">
      <alignment vertical="top"/>
    </xf>
    <xf numFmtId="16" fontId="0" fillId="0" borderId="0" xfId="0" applyNumberFormat="1" applyAlignment="1">
      <alignment horizontal="center"/>
    </xf>
    <xf numFmtId="16" fontId="2" fillId="0" borderId="0" xfId="0" applyNumberFormat="1" applyFont="1" applyAlignment="1">
      <alignment horizontal="center"/>
    </xf>
    <xf numFmtId="10" fontId="26" fillId="0" borderId="0" xfId="0" applyNumberFormat="1" applyFont="1" applyFill="1" applyAlignment="1"/>
    <xf numFmtId="10" fontId="27" fillId="0" borderId="23" xfId="0" applyNumberFormat="1" applyFont="1" applyBorder="1" applyAlignment="1"/>
    <xf numFmtId="10" fontId="0" fillId="0" borderId="0" xfId="0" applyNumberFormat="1" applyAlignment="1"/>
    <xf numFmtId="10" fontId="26" fillId="0" borderId="0" xfId="0" applyNumberFormat="1" applyFont="1" applyAlignment="1"/>
    <xf numFmtId="2" fontId="0" fillId="0" borderId="0" xfId="0" applyNumberFormat="1"/>
    <xf numFmtId="164" fontId="2" fillId="0" borderId="0" xfId="0" applyNumberFormat="1" applyFont="1"/>
    <xf numFmtId="43" fontId="27" fillId="0" borderId="0" xfId="0" applyNumberFormat="1" applyFont="1"/>
    <xf numFmtId="14" fontId="27" fillId="0" borderId="0" xfId="0" applyNumberFormat="1" applyFont="1"/>
    <xf numFmtId="14" fontId="12" fillId="0" borderId="0" xfId="0" applyNumberFormat="1" applyFont="1"/>
    <xf numFmtId="43" fontId="26" fillId="0" borderId="0" xfId="0" applyNumberFormat="1" applyFont="1" applyFill="1" applyAlignment="1"/>
    <xf numFmtId="43" fontId="26" fillId="0" borderId="0" xfId="0" quotePrefix="1" applyNumberFormat="1" applyFont="1" applyFill="1" applyAlignment="1"/>
    <xf numFmtId="43" fontId="26" fillId="0" borderId="0" xfId="0" applyNumberFormat="1" applyFont="1" applyAlignment="1"/>
    <xf numFmtId="0" fontId="18" fillId="0" borderId="0" xfId="3" applyFont="1"/>
    <xf numFmtId="0" fontId="18" fillId="0" borderId="0" xfId="3"/>
    <xf numFmtId="44" fontId="18" fillId="0" borderId="0" xfId="3" applyNumberFormat="1"/>
    <xf numFmtId="165" fontId="12" fillId="0" borderId="0" xfId="0" applyNumberFormat="1" applyFont="1"/>
    <xf numFmtId="9" fontId="0" fillId="0" borderId="0" xfId="0" applyNumberFormat="1"/>
    <xf numFmtId="42" fontId="0" fillId="0" borderId="0" xfId="0" applyNumberFormat="1"/>
    <xf numFmtId="42" fontId="0" fillId="0" borderId="25" xfId="0" applyNumberFormat="1" applyBorder="1"/>
    <xf numFmtId="44" fontId="12" fillId="0" borderId="0" xfId="0" applyNumberFormat="1" applyFont="1"/>
    <xf numFmtId="44" fontId="0" fillId="0" borderId="0" xfId="0" applyNumberFormat="1"/>
    <xf numFmtId="164" fontId="4" fillId="0" borderId="0" xfId="0" applyNumberFormat="1" applyFont="1" applyBorder="1" applyAlignment="1">
      <alignment horizontal="center" vertical="top" wrapText="1"/>
    </xf>
    <xf numFmtId="0" fontId="2" fillId="0" borderId="0" xfId="0" applyFont="1" applyBorder="1" applyAlignment="1">
      <alignment vertical="top"/>
    </xf>
    <xf numFmtId="0" fontId="2" fillId="0" borderId="0" xfId="0" applyFont="1" applyBorder="1" applyAlignment="1">
      <alignment horizontal="center" vertical="top" wrapText="1"/>
    </xf>
    <xf numFmtId="0" fontId="4" fillId="0" borderId="0" xfId="0" applyFont="1" applyBorder="1" applyAlignment="1">
      <alignment vertical="top" wrapText="1"/>
    </xf>
    <xf numFmtId="164" fontId="2" fillId="0" borderId="0" xfId="0" applyNumberFormat="1" applyFont="1" applyBorder="1" applyAlignment="1">
      <alignment horizontal="center" vertical="top" wrapText="1"/>
    </xf>
    <xf numFmtId="0" fontId="41" fillId="0" borderId="0" xfId="0" applyFont="1"/>
    <xf numFmtId="166" fontId="0" fillId="0" borderId="0" xfId="0" applyNumberFormat="1"/>
    <xf numFmtId="7" fontId="0" fillId="0" borderId="0" xfId="0" applyNumberFormat="1" applyBorder="1"/>
    <xf numFmtId="0" fontId="2" fillId="0" borderId="5" xfId="0" applyFont="1" applyBorder="1" applyAlignment="1">
      <alignment horizontal="center"/>
    </xf>
    <xf numFmtId="8" fontId="2" fillId="0" borderId="0" xfId="0" applyNumberFormat="1" applyFont="1"/>
    <xf numFmtId="0" fontId="4" fillId="0" borderId="14" xfId="0" applyFont="1" applyBorder="1"/>
    <xf numFmtId="0" fontId="2" fillId="0" borderId="14" xfId="0" applyFont="1" applyBorder="1"/>
    <xf numFmtId="7" fontId="4" fillId="0" borderId="14" xfId="0" applyNumberFormat="1" applyFont="1" applyBorder="1"/>
    <xf numFmtId="7" fontId="4" fillId="0" borderId="11" xfId="0" applyNumberFormat="1" applyFont="1" applyBorder="1"/>
    <xf numFmtId="0" fontId="13" fillId="0" borderId="26" xfId="0" applyFont="1" applyBorder="1"/>
    <xf numFmtId="164" fontId="13" fillId="0" borderId="26" xfId="0" applyNumberFormat="1" applyFont="1" applyBorder="1"/>
    <xf numFmtId="0" fontId="3" fillId="0" borderId="26" xfId="0" applyFont="1" applyBorder="1" applyAlignment="1">
      <alignment horizontal="center"/>
    </xf>
    <xf numFmtId="1" fontId="3" fillId="0" borderId="26" xfId="0" applyNumberFormat="1" applyFont="1" applyBorder="1" applyAlignment="1">
      <alignment horizontal="center"/>
    </xf>
    <xf numFmtId="164" fontId="3" fillId="0" borderId="26" xfId="0" applyNumberFormat="1" applyFont="1" applyBorder="1"/>
    <xf numFmtId="164" fontId="4" fillId="0" borderId="26" xfId="0" applyNumberFormat="1" applyFont="1" applyBorder="1"/>
    <xf numFmtId="164" fontId="3" fillId="0" borderId="26" xfId="0" applyNumberFormat="1" applyFont="1" applyBorder="1" applyAlignment="1">
      <alignment horizontal="center"/>
    </xf>
    <xf numFmtId="0" fontId="4" fillId="0" borderId="26" xfId="0" applyFont="1" applyBorder="1" applyAlignment="1">
      <alignment horizontal="left"/>
    </xf>
    <xf numFmtId="0" fontId="4" fillId="0" borderId="0" xfId="0" applyFont="1" applyBorder="1" applyAlignment="1">
      <alignment horizontal="center" vertical="top"/>
    </xf>
    <xf numFmtId="1" fontId="4" fillId="0" borderId="0" xfId="0" applyNumberFormat="1" applyFont="1" applyBorder="1" applyAlignment="1">
      <alignment horizontal="center" vertical="top"/>
    </xf>
    <xf numFmtId="164" fontId="4" fillId="0" borderId="0" xfId="0" applyNumberFormat="1" applyFont="1" applyBorder="1" applyAlignment="1">
      <alignment horizontal="center" vertical="top"/>
    </xf>
    <xf numFmtId="0" fontId="4" fillId="0" borderId="0" xfId="0" applyFont="1" applyBorder="1" applyAlignment="1">
      <alignment horizontal="center" vertical="top" wrapText="1"/>
    </xf>
    <xf numFmtId="7" fontId="3" fillId="0" borderId="0" xfId="0" applyNumberFormat="1" applyFont="1" applyAlignment="1">
      <alignment horizontal="center"/>
    </xf>
    <xf numFmtId="7" fontId="13" fillId="0" borderId="0" xfId="0" applyNumberFormat="1" applyFont="1" applyAlignment="1">
      <alignment horizontal="center"/>
    </xf>
    <xf numFmtId="7" fontId="4" fillId="0" borderId="0" xfId="0" applyNumberFormat="1" applyFont="1" applyAlignment="1">
      <alignment horizontal="center"/>
    </xf>
    <xf numFmtId="42" fontId="0" fillId="0" borderId="0" xfId="0" applyNumberFormat="1" applyBorder="1"/>
    <xf numFmtId="44" fontId="0" fillId="0" borderId="0" xfId="0" applyNumberFormat="1" applyBorder="1"/>
    <xf numFmtId="0" fontId="42" fillId="0" borderId="0" xfId="0" applyNumberFormat="1" applyFont="1"/>
    <xf numFmtId="164" fontId="3" fillId="0" borderId="0" xfId="0" applyNumberFormat="1" applyFont="1" applyAlignment="1">
      <alignment horizontal="right" vertical="top"/>
    </xf>
    <xf numFmtId="164" fontId="13" fillId="0" borderId="0" xfId="0" applyNumberFormat="1" applyFont="1" applyAlignment="1">
      <alignment horizontal="right"/>
    </xf>
    <xf numFmtId="16" fontId="2" fillId="0" borderId="0" xfId="0" applyNumberFormat="1" applyFont="1" applyBorder="1" applyAlignment="1">
      <alignment horizontal="center" vertical="top"/>
    </xf>
    <xf numFmtId="44" fontId="18" fillId="0" borderId="0" xfId="0" applyNumberFormat="1" applyFont="1"/>
    <xf numFmtId="16" fontId="2" fillId="0" borderId="0" xfId="0" applyNumberFormat="1" applyFont="1" applyAlignment="1">
      <alignment horizontal="center" vertical="top"/>
    </xf>
    <xf numFmtId="0" fontId="28" fillId="0" borderId="0" xfId="1" applyFont="1" applyAlignment="1">
      <alignment horizontal="justify" vertical="top"/>
    </xf>
    <xf numFmtId="0" fontId="26" fillId="0" borderId="0" xfId="1" applyFont="1" applyAlignment="1"/>
    <xf numFmtId="0" fontId="30" fillId="0" borderId="0" xfId="1" applyAlignment="1"/>
    <xf numFmtId="0" fontId="33" fillId="0" borderId="0" xfId="1" applyFont="1" applyAlignment="1"/>
    <xf numFmtId="0" fontId="28" fillId="0" borderId="0" xfId="1" applyFont="1" applyAlignment="1"/>
    <xf numFmtId="0" fontId="28" fillId="0" borderId="0" xfId="1" applyFont="1" applyAlignment="1">
      <alignment horizontal="center"/>
    </xf>
    <xf numFmtId="0" fontId="10" fillId="0" borderId="0" xfId="0" applyFont="1" applyAlignment="1">
      <alignment horizontal="right"/>
    </xf>
    <xf numFmtId="8" fontId="4" fillId="0" borderId="0" xfId="0" applyNumberFormat="1" applyFont="1" applyAlignment="1">
      <alignment horizontal="left"/>
    </xf>
    <xf numFmtId="0" fontId="30" fillId="0" borderId="0" xfId="1" applyFont="1" applyAlignment="1"/>
    <xf numFmtId="4" fontId="26" fillId="0" borderId="5" xfId="1" applyNumberFormat="1" applyFont="1" applyBorder="1" applyAlignment="1"/>
    <xf numFmtId="4" fontId="26" fillId="0" borderId="0" xfId="1" applyNumberFormat="1" applyFont="1" applyFill="1" applyAlignment="1">
      <alignment horizontal="right"/>
    </xf>
    <xf numFmtId="4" fontId="26" fillId="0" borderId="0" xfId="1" applyNumberFormat="1" applyFont="1" applyAlignment="1">
      <alignment horizontal="right"/>
    </xf>
    <xf numFmtId="4" fontId="27" fillId="0" borderId="23" xfId="1" applyNumberFormat="1" applyFont="1" applyBorder="1" applyAlignment="1">
      <alignment horizontal="right"/>
    </xf>
    <xf numFmtId="4" fontId="27" fillId="0" borderId="0" xfId="1" applyNumberFormat="1" applyFont="1" applyAlignment="1">
      <alignment horizontal="right"/>
    </xf>
    <xf numFmtId="4" fontId="27" fillId="0" borderId="0" xfId="1" applyNumberFormat="1" applyFont="1" applyBorder="1" applyAlignment="1">
      <alignment horizontal="right"/>
    </xf>
    <xf numFmtId="2" fontId="30" fillId="0" borderId="0" xfId="1" applyNumberFormat="1" applyFont="1" applyAlignment="1"/>
    <xf numFmtId="4" fontId="30" fillId="0" borderId="23" xfId="1" applyNumberFormat="1" applyFont="1" applyBorder="1" applyAlignment="1">
      <alignment horizontal="right" vertical="center"/>
    </xf>
    <xf numFmtId="0" fontId="30" fillId="0" borderId="0" xfId="1" applyFont="1"/>
    <xf numFmtId="4" fontId="26" fillId="0" borderId="24" xfId="1" applyNumberFormat="1" applyFont="1" applyBorder="1" applyAlignment="1"/>
    <xf numFmtId="4" fontId="26" fillId="0" borderId="23" xfId="1" applyNumberFormat="1" applyFont="1" applyBorder="1" applyAlignment="1"/>
    <xf numFmtId="4" fontId="26" fillId="0" borderId="23" xfId="1" applyNumberFormat="1" applyFont="1" applyFill="1" applyBorder="1" applyAlignment="1"/>
    <xf numFmtId="4" fontId="30" fillId="0" borderId="0" xfId="1" applyNumberFormat="1" applyFont="1" applyAlignment="1">
      <alignment horizontal="center"/>
    </xf>
    <xf numFmtId="0" fontId="30" fillId="0" borderId="0" xfId="1" applyFont="1" applyFill="1"/>
    <xf numFmtId="0" fontId="30" fillId="0" borderId="0" xfId="1" applyFont="1" applyFill="1" applyBorder="1" applyAlignment="1">
      <alignment horizontal="center"/>
    </xf>
    <xf numFmtId="4" fontId="27" fillId="0" borderId="2" xfId="1" applyNumberFormat="1" applyFont="1" applyFill="1" applyBorder="1" applyAlignment="1"/>
    <xf numFmtId="0" fontId="30" fillId="0" borderId="0" xfId="1" applyFont="1" applyBorder="1" applyAlignment="1">
      <alignment horizontal="center"/>
    </xf>
    <xf numFmtId="44" fontId="4" fillId="0" borderId="0" xfId="0" applyNumberFormat="1" applyFont="1"/>
    <xf numFmtId="0" fontId="2" fillId="0" borderId="8" xfId="0" applyFont="1" applyBorder="1"/>
    <xf numFmtId="0" fontId="2" fillId="0" borderId="3" xfId="0" applyFont="1" applyBorder="1"/>
    <xf numFmtId="44" fontId="2" fillId="0" borderId="3" xfId="0" applyNumberFormat="1" applyFont="1" applyBorder="1"/>
    <xf numFmtId="164" fontId="2" fillId="0" borderId="3" xfId="0" applyNumberFormat="1" applyFont="1" applyBorder="1"/>
    <xf numFmtId="39" fontId="14" fillId="0" borderId="3" xfId="0" applyNumberFormat="1" applyFont="1" applyBorder="1" applyAlignment="1">
      <alignment horizontal="center"/>
    </xf>
    <xf numFmtId="0" fontId="18" fillId="0" borderId="3" xfId="0" applyFont="1" applyBorder="1"/>
    <xf numFmtId="44" fontId="13" fillId="0" borderId="3" xfId="0" applyNumberFormat="1" applyFont="1" applyBorder="1"/>
    <xf numFmtId="0" fontId="12" fillId="0" borderId="2" xfId="0" applyFont="1" applyBorder="1"/>
    <xf numFmtId="0" fontId="13" fillId="0" borderId="3" xfId="0" applyFont="1" applyBorder="1"/>
    <xf numFmtId="0" fontId="0" fillId="0" borderId="2" xfId="0" applyBorder="1"/>
    <xf numFmtId="6" fontId="1" fillId="0" borderId="3" xfId="0" applyNumberFormat="1" applyFont="1" applyBorder="1" applyAlignment="1">
      <alignment horizontal="center"/>
    </xf>
    <xf numFmtId="8" fontId="4" fillId="0" borderId="3" xfId="0" applyNumberFormat="1" applyFont="1" applyBorder="1"/>
    <xf numFmtId="0" fontId="1" fillId="0" borderId="27" xfId="0" applyFont="1" applyFill="1" applyBorder="1"/>
    <xf numFmtId="44" fontId="2" fillId="0" borderId="17" xfId="0" applyNumberFormat="1" applyFont="1" applyBorder="1"/>
    <xf numFmtId="8" fontId="4" fillId="0" borderId="18" xfId="0" applyNumberFormat="1" applyFont="1" applyBorder="1"/>
    <xf numFmtId="44" fontId="4" fillId="0" borderId="18" xfId="0" applyNumberFormat="1" applyFont="1" applyBorder="1"/>
    <xf numFmtId="0" fontId="18" fillId="0" borderId="0" xfId="0" applyFont="1" applyBorder="1"/>
    <xf numFmtId="164" fontId="2" fillId="0" borderId="3" xfId="0" quotePrefix="1" applyNumberFormat="1" applyFont="1" applyBorder="1" applyAlignment="1">
      <alignment horizontal="right"/>
    </xf>
    <xf numFmtId="0" fontId="2" fillId="0" borderId="11" xfId="0" applyFont="1" applyBorder="1" applyAlignment="1">
      <alignment horizontal="center"/>
    </xf>
    <xf numFmtId="0" fontId="12" fillId="0" borderId="11" xfId="0" applyFont="1" applyBorder="1"/>
    <xf numFmtId="0" fontId="18" fillId="0" borderId="11" xfId="0" applyFont="1" applyBorder="1"/>
    <xf numFmtId="0" fontId="1" fillId="0" borderId="0" xfId="0" applyFont="1" applyBorder="1" applyAlignment="1">
      <alignment horizontal="left"/>
    </xf>
    <xf numFmtId="164" fontId="18" fillId="0" borderId="21" xfId="0" applyNumberFormat="1" applyFont="1" applyBorder="1"/>
    <xf numFmtId="0" fontId="2" fillId="0" borderId="0" xfId="0" applyFont="1" applyBorder="1"/>
    <xf numFmtId="0" fontId="2" fillId="0" borderId="12" xfId="0" applyFont="1" applyBorder="1" applyAlignment="1">
      <alignment horizontal="left"/>
    </xf>
    <xf numFmtId="8" fontId="18" fillId="0" borderId="12" xfId="0" applyNumberFormat="1" applyFont="1" applyBorder="1"/>
    <xf numFmtId="0" fontId="12" fillId="0" borderId="14" xfId="0" applyFont="1" applyBorder="1"/>
    <xf numFmtId="0" fontId="18" fillId="0" borderId="14" xfId="0" applyFont="1" applyBorder="1"/>
    <xf numFmtId="4" fontId="4" fillId="0" borderId="0" xfId="0" applyNumberFormat="1" applyFont="1" applyBorder="1"/>
    <xf numFmtId="4" fontId="2" fillId="0" borderId="0" xfId="0" applyNumberFormat="1" applyFont="1" applyBorder="1"/>
    <xf numFmtId="4" fontId="14" fillId="0" borderId="0" xfId="0" applyNumberFormat="1" applyFont="1" applyBorder="1"/>
    <xf numFmtId="4" fontId="13" fillId="0" borderId="14" xfId="0" applyNumberFormat="1" applyFont="1" applyBorder="1"/>
    <xf numFmtId="4" fontId="14" fillId="0" borderId="14" xfId="0" applyNumberFormat="1" applyFont="1" applyBorder="1"/>
    <xf numFmtId="164" fontId="2" fillId="0" borderId="0" xfId="0" applyNumberFormat="1" applyFont="1" applyBorder="1" applyAlignment="1">
      <alignment horizontal="right" vertical="top" wrapText="1"/>
    </xf>
    <xf numFmtId="10" fontId="26" fillId="0" borderId="23" xfId="0" applyNumberFormat="1" applyFont="1" applyFill="1" applyBorder="1" applyAlignment="1"/>
    <xf numFmtId="44" fontId="4" fillId="0" borderId="17" xfId="0" applyNumberFormat="1" applyFont="1" applyBorder="1"/>
    <xf numFmtId="1" fontId="2" fillId="0" borderId="0" xfId="0" applyNumberFormat="1" applyFont="1" applyAlignment="1">
      <alignment horizontal="center" vertical="top"/>
    </xf>
    <xf numFmtId="44" fontId="4" fillId="0" borderId="15" xfId="0" applyNumberFormat="1" applyFont="1" applyBorder="1"/>
    <xf numFmtId="167" fontId="4" fillId="0" borderId="3" xfId="0" applyNumberFormat="1" applyFont="1" applyBorder="1" applyAlignment="1">
      <alignment horizontal="center"/>
    </xf>
    <xf numFmtId="167" fontId="4" fillId="0" borderId="3" xfId="0" applyNumberFormat="1" applyFont="1" applyBorder="1"/>
    <xf numFmtId="4" fontId="30" fillId="0" borderId="24" xfId="1" applyNumberFormat="1" applyFill="1" applyBorder="1" applyAlignment="1"/>
    <xf numFmtId="0" fontId="28" fillId="0" borderId="0" xfId="1" applyFont="1" applyAlignment="1">
      <alignment horizontal="justify" vertical="top"/>
    </xf>
    <xf numFmtId="0" fontId="26" fillId="0" borderId="0" xfId="1" applyFont="1" applyAlignment="1"/>
    <xf numFmtId="0" fontId="30" fillId="0" borderId="0" xfId="1" applyAlignment="1"/>
    <xf numFmtId="0" fontId="30" fillId="0" borderId="0" xfId="0" applyFont="1" applyFill="1" applyAlignment="1">
      <alignment horizontal="justify" vertical="top"/>
    </xf>
    <xf numFmtId="0" fontId="0" fillId="0" borderId="0" xfId="0" applyFill="1" applyAlignment="1">
      <alignment horizontal="justify" vertical="top"/>
    </xf>
    <xf numFmtId="0" fontId="30" fillId="0" borderId="0" xfId="1" applyFont="1" applyAlignment="1">
      <alignment horizontal="justify" vertical="top"/>
    </xf>
    <xf numFmtId="0" fontId="33" fillId="0" borderId="0" xfId="1" applyFont="1" applyAlignment="1"/>
    <xf numFmtId="0" fontId="28" fillId="0" borderId="0" xfId="1" applyFont="1" applyAlignment="1"/>
    <xf numFmtId="0" fontId="30" fillId="0" borderId="0" xfId="1" applyAlignment="1">
      <alignment horizontal="justify" vertical="top"/>
    </xf>
    <xf numFmtId="0" fontId="28" fillId="0" borderId="0" xfId="1" applyFont="1" applyAlignment="1">
      <alignment horizontal="center"/>
    </xf>
    <xf numFmtId="0" fontId="40" fillId="0" borderId="0" xfId="1" applyFont="1" applyAlignment="1">
      <alignment horizontal="justify" vertical="top"/>
    </xf>
    <xf numFmtId="0" fontId="10" fillId="0" borderId="0" xfId="0" applyFont="1" applyAlignment="1">
      <alignment horizontal="right"/>
    </xf>
    <xf numFmtId="0" fontId="13" fillId="0" borderId="0" xfId="0" applyFont="1" applyAlignment="1">
      <alignment horizontal="right"/>
    </xf>
    <xf numFmtId="8" fontId="10" fillId="0" borderId="0" xfId="0" applyNumberFormat="1" applyFont="1" applyAlignment="1">
      <alignment horizontal="left"/>
    </xf>
    <xf numFmtId="0" fontId="13" fillId="0" borderId="0" xfId="0" applyFont="1" applyAlignment="1"/>
    <xf numFmtId="8" fontId="4" fillId="0" borderId="0" xfId="0" applyNumberFormat="1" applyFont="1" applyAlignment="1">
      <alignment horizontal="left"/>
    </xf>
    <xf numFmtId="0" fontId="4" fillId="0" borderId="14" xfId="0" applyFont="1" applyBorder="1" applyAlignment="1">
      <alignment horizontal="center"/>
    </xf>
    <xf numFmtId="0" fontId="0" fillId="0" borderId="14" xfId="0" applyBorder="1" applyAlignment="1">
      <alignment horizontal="center"/>
    </xf>
    <xf numFmtId="0" fontId="14" fillId="0" borderId="0" xfId="0" applyFont="1" applyAlignment="1">
      <alignment horizontal="center"/>
    </xf>
  </cellXfs>
  <cellStyles count="4">
    <cellStyle name="Normal" xfId="0" builtinId="0"/>
    <cellStyle name="Normal 2" xfId="2"/>
    <cellStyle name="Normal 3" xfId="1"/>
    <cellStyle name="Normal 4"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ugh/Documents/Church/2015/Church%2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ugh/Documents/Church/2016/Church%2020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ceipts &amp; Payments Acc"/>
      <sheetName val="Statement of Balances"/>
      <sheetName val="Notes to Accounts"/>
      <sheetName val="Appendix"/>
      <sheetName val="Statement 2015"/>
      <sheetName val="2015 Summary"/>
      <sheetName val="2015 In"/>
      <sheetName val="2015 Out"/>
      <sheetName val="Bank Reconcilliation"/>
      <sheetName val="2015 vs Budget"/>
      <sheetName val="Gift Aid Payments"/>
      <sheetName val="Capital Account"/>
      <sheetName val="Guild"/>
    </sheetNames>
    <sheetDataSet>
      <sheetData sheetId="0">
        <row r="37">
          <cell r="E37">
            <v>-22376.369999999988</v>
          </cell>
        </row>
      </sheetData>
      <sheetData sheetId="1"/>
      <sheetData sheetId="2">
        <row r="53">
          <cell r="K53">
            <v>14728.539999999999</v>
          </cell>
        </row>
      </sheetData>
      <sheetData sheetId="3"/>
      <sheetData sheetId="4">
        <row r="10">
          <cell r="G10">
            <v>4303.5599999999995</v>
          </cell>
        </row>
        <row r="21">
          <cell r="G21">
            <v>0</v>
          </cell>
        </row>
      </sheetData>
      <sheetData sheetId="5">
        <row r="7">
          <cell r="D7">
            <v>19003.510000000002</v>
          </cell>
        </row>
        <row r="27">
          <cell r="D27">
            <v>-7098.4500000000007</v>
          </cell>
        </row>
      </sheetData>
      <sheetData sheetId="6">
        <row r="38">
          <cell r="P38">
            <v>0</v>
          </cell>
        </row>
        <row r="68">
          <cell r="P68">
            <v>0</v>
          </cell>
        </row>
        <row r="80">
          <cell r="P80" t="str">
            <v>Non church</v>
          </cell>
        </row>
      </sheetData>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ceipts &amp; Payments Acc"/>
      <sheetName val="Statement of Balances "/>
      <sheetName val="Notes to Accounts"/>
      <sheetName val="Appendix"/>
      <sheetName val="Statement 2016"/>
      <sheetName val="2016 Summary"/>
      <sheetName val="2016 In"/>
      <sheetName val="2016 Out"/>
      <sheetName val="Bank Reconcilliation"/>
      <sheetName val="2016 vs Budget"/>
      <sheetName val="Gift Aid Payments"/>
      <sheetName val="Capital Account"/>
      <sheetName val="Guild"/>
    </sheetNames>
    <sheetDataSet>
      <sheetData sheetId="0"/>
      <sheetData sheetId="1"/>
      <sheetData sheetId="2"/>
      <sheetData sheetId="3"/>
      <sheetData sheetId="4"/>
      <sheetData sheetId="5">
        <row r="13">
          <cell r="D13">
            <v>21775.469999999972</v>
          </cell>
        </row>
        <row r="14">
          <cell r="H14">
            <v>-253.17</v>
          </cell>
        </row>
        <row r="27">
          <cell r="D27">
            <v>-13389.030000000002</v>
          </cell>
        </row>
        <row r="29">
          <cell r="L29">
            <v>12355.149999999969</v>
          </cell>
        </row>
        <row r="30">
          <cell r="L30">
            <v>14839.95</v>
          </cell>
        </row>
        <row r="31">
          <cell r="J31">
            <v>6782.78</v>
          </cell>
        </row>
        <row r="32">
          <cell r="L32">
            <v>862.67000000000007</v>
          </cell>
        </row>
        <row r="42">
          <cell r="D42">
            <v>1068.6199999999999</v>
          </cell>
        </row>
        <row r="47">
          <cell r="J47">
            <v>3153.2600000000011</v>
          </cell>
        </row>
        <row r="59">
          <cell r="J59">
            <v>6782.78</v>
          </cell>
        </row>
      </sheetData>
      <sheetData sheetId="6"/>
      <sheetData sheetId="7"/>
      <sheetData sheetId="8"/>
      <sheetData sheetId="9"/>
      <sheetData sheetId="10"/>
      <sheetData sheetId="11"/>
      <sheetData sheetId="12">
        <row r="26">
          <cell r="I26">
            <v>862.67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indexed="49"/>
    <pageSetUpPr fitToPage="1"/>
  </sheetPr>
  <dimension ref="A1:N37"/>
  <sheetViews>
    <sheetView topLeftCell="A19" workbookViewId="0">
      <selection activeCell="M27" sqref="M27"/>
    </sheetView>
  </sheetViews>
  <sheetFormatPr defaultColWidth="9.109375" defaultRowHeight="15.6"/>
  <cols>
    <col min="1" max="1" width="3.44140625" style="327" customWidth="1"/>
    <col min="2" max="2" width="31.109375" style="327" customWidth="1"/>
    <col min="3" max="4" width="4.44140625" style="327" customWidth="1"/>
    <col min="5" max="5" width="12" style="327" customWidth="1"/>
    <col min="6" max="6" width="2.5546875" style="327" customWidth="1"/>
    <col min="7" max="7" width="10.44140625" style="327" bestFit="1" customWidth="1"/>
    <col min="8" max="8" width="2.33203125" style="327" customWidth="1"/>
    <col min="9" max="9" width="10.44140625" style="327" bestFit="1" customWidth="1"/>
    <col min="10" max="10" width="1.88671875" style="327" customWidth="1"/>
    <col min="11" max="11" width="12.44140625" style="327" customWidth="1"/>
    <col min="12" max="12" width="1.5546875" style="327" customWidth="1"/>
    <col min="13" max="13" width="10.88671875" style="327" bestFit="1" customWidth="1"/>
    <col min="14" max="16384" width="9.109375" style="327"/>
  </cols>
  <sheetData>
    <row r="1" spans="1:14" ht="17.399999999999999">
      <c r="A1" s="204" t="s">
        <v>154</v>
      </c>
      <c r="B1" s="204"/>
      <c r="C1" s="204"/>
      <c r="D1" s="204"/>
      <c r="E1" s="204"/>
      <c r="K1" s="326"/>
      <c r="L1" s="326"/>
      <c r="M1" s="326"/>
      <c r="N1" s="333"/>
    </row>
    <row r="2" spans="1:14" ht="17.399999999999999">
      <c r="A2" s="204" t="s">
        <v>155</v>
      </c>
      <c r="B2" s="204"/>
      <c r="C2" s="204"/>
      <c r="D2" s="204"/>
      <c r="E2" s="204"/>
      <c r="K2" s="326"/>
      <c r="L2" s="326"/>
      <c r="M2" s="326"/>
      <c r="N2" s="333"/>
    </row>
    <row r="3" spans="1:14" ht="17.399999999999999">
      <c r="A3" s="204" t="s">
        <v>406</v>
      </c>
      <c r="B3" s="204"/>
      <c r="C3" s="204"/>
      <c r="D3" s="204"/>
      <c r="E3" s="204"/>
      <c r="K3" s="326"/>
      <c r="L3" s="326"/>
      <c r="M3" s="326"/>
      <c r="N3" s="333"/>
    </row>
    <row r="4" spans="1:14" ht="26.25" customHeight="1">
      <c r="A4" s="326"/>
      <c r="C4" s="326"/>
      <c r="D4" s="326"/>
      <c r="E4" s="205" t="s">
        <v>156</v>
      </c>
      <c r="F4" s="326"/>
      <c r="G4" s="206" t="s">
        <v>157</v>
      </c>
      <c r="H4" s="206"/>
      <c r="I4" s="206" t="s">
        <v>158</v>
      </c>
      <c r="J4" s="206"/>
      <c r="K4" s="207"/>
      <c r="L4" s="207"/>
      <c r="M4" s="208"/>
      <c r="N4" s="333"/>
    </row>
    <row r="5" spans="1:14">
      <c r="C5" s="326"/>
      <c r="D5" s="326"/>
      <c r="E5" s="206" t="s">
        <v>120</v>
      </c>
      <c r="F5" s="326"/>
      <c r="G5" s="206" t="s">
        <v>120</v>
      </c>
      <c r="H5" s="206"/>
      <c r="I5" s="206" t="s">
        <v>120</v>
      </c>
      <c r="J5" s="206"/>
      <c r="K5" s="206" t="s">
        <v>43</v>
      </c>
      <c r="L5" s="206"/>
      <c r="M5" s="206" t="s">
        <v>43</v>
      </c>
      <c r="N5" s="333"/>
    </row>
    <row r="6" spans="1:14">
      <c r="C6" s="326"/>
      <c r="D6" s="326"/>
      <c r="E6" s="206">
        <v>2017</v>
      </c>
      <c r="F6" s="326"/>
      <c r="G6" s="206">
        <v>2017</v>
      </c>
      <c r="H6" s="206"/>
      <c r="I6" s="206">
        <v>2017</v>
      </c>
      <c r="J6" s="206"/>
      <c r="K6" s="206">
        <v>2017</v>
      </c>
      <c r="L6" s="206"/>
      <c r="M6" s="206">
        <v>2016</v>
      </c>
      <c r="N6" s="333"/>
    </row>
    <row r="7" spans="1:14">
      <c r="A7" s="328" t="s">
        <v>5</v>
      </c>
      <c r="B7" s="328"/>
      <c r="C7" s="206" t="s">
        <v>160</v>
      </c>
      <c r="D7" s="206"/>
      <c r="E7" s="209" t="s">
        <v>121</v>
      </c>
      <c r="F7" s="206"/>
      <c r="G7" s="206" t="s">
        <v>121</v>
      </c>
      <c r="H7" s="206"/>
      <c r="I7" s="206" t="s">
        <v>121</v>
      </c>
      <c r="J7" s="206"/>
      <c r="K7" s="206" t="s">
        <v>121</v>
      </c>
      <c r="L7" s="206"/>
      <c r="M7" s="206" t="s">
        <v>121</v>
      </c>
      <c r="N7" s="333"/>
    </row>
    <row r="8" spans="1:14">
      <c r="A8" s="326"/>
      <c r="B8" s="326" t="s">
        <v>161</v>
      </c>
      <c r="C8" s="210">
        <v>3</v>
      </c>
      <c r="D8" s="210"/>
      <c r="E8" s="240">
        <f>'Notes to Accounts'!K53</f>
        <v>15751.789999999999</v>
      </c>
      <c r="F8" s="239"/>
      <c r="G8" s="239">
        <v>0</v>
      </c>
      <c r="H8" s="239"/>
      <c r="I8" s="239">
        <v>0</v>
      </c>
      <c r="J8" s="239"/>
      <c r="K8" s="239">
        <f t="shared" ref="K8:K12" si="0">E8+G8+I8</f>
        <v>15751.789999999999</v>
      </c>
      <c r="L8" s="244"/>
      <c r="M8" s="244">
        <v>19057.830000000002</v>
      </c>
      <c r="N8" s="333"/>
    </row>
    <row r="9" spans="1:14">
      <c r="A9" s="326"/>
      <c r="B9" s="326" t="s">
        <v>141</v>
      </c>
      <c r="C9" s="326"/>
      <c r="D9" s="326"/>
      <c r="E9" s="240">
        <f>'Statement 2017'!B36</f>
        <v>0</v>
      </c>
      <c r="F9" s="239"/>
      <c r="G9" s="239">
        <v>0</v>
      </c>
      <c r="H9" s="239"/>
      <c r="I9" s="239">
        <v>0</v>
      </c>
      <c r="J9" s="239"/>
      <c r="K9" s="239">
        <f t="shared" si="0"/>
        <v>0</v>
      </c>
      <c r="L9" s="244"/>
      <c r="M9" s="244">
        <v>0</v>
      </c>
      <c r="N9" s="333"/>
    </row>
    <row r="10" spans="1:14">
      <c r="A10" s="326"/>
      <c r="B10" s="326" t="s">
        <v>142</v>
      </c>
      <c r="C10" s="326"/>
      <c r="D10" s="326"/>
      <c r="E10" s="240">
        <f>'Statement 2017'!B30</f>
        <v>5025.09</v>
      </c>
      <c r="F10" s="239"/>
      <c r="G10" s="239">
        <v>0</v>
      </c>
      <c r="H10" s="239"/>
      <c r="I10" s="239">
        <v>0</v>
      </c>
      <c r="J10" s="239"/>
      <c r="K10" s="239">
        <f t="shared" si="0"/>
        <v>5025.09</v>
      </c>
      <c r="L10" s="244"/>
      <c r="M10" s="244">
        <v>5007.1499999999996</v>
      </c>
      <c r="N10" s="333"/>
    </row>
    <row r="11" spans="1:14">
      <c r="A11" s="326"/>
      <c r="B11" s="326" t="s">
        <v>143</v>
      </c>
      <c r="C11" s="326"/>
      <c r="D11" s="326"/>
      <c r="E11" s="239">
        <f>'Statement 2017'!B26</f>
        <v>81.209999999999994</v>
      </c>
      <c r="F11" s="239"/>
      <c r="G11" s="239">
        <v>0</v>
      </c>
      <c r="H11" s="239"/>
      <c r="I11" s="239">
        <v>0</v>
      </c>
      <c r="J11" s="239"/>
      <c r="K11" s="239">
        <f t="shared" si="0"/>
        <v>81.209999999999994</v>
      </c>
      <c r="L11" s="244"/>
      <c r="M11" s="244">
        <v>114.12</v>
      </c>
      <c r="N11" s="333"/>
    </row>
    <row r="12" spans="1:14">
      <c r="A12" s="326"/>
      <c r="B12" s="326" t="s">
        <v>162</v>
      </c>
      <c r="C12" s="326"/>
      <c r="D12" s="326"/>
      <c r="E12" s="240">
        <f>'Statement 2017'!B27</f>
        <v>545.5</v>
      </c>
      <c r="F12" s="239"/>
      <c r="G12" s="240">
        <v>0</v>
      </c>
      <c r="H12" s="240"/>
      <c r="I12" s="240">
        <v>0</v>
      </c>
      <c r="J12" s="240"/>
      <c r="K12" s="240">
        <f t="shared" si="0"/>
        <v>545.5</v>
      </c>
      <c r="L12" s="245"/>
      <c r="M12" s="245">
        <v>585.5</v>
      </c>
      <c r="N12" s="333"/>
    </row>
    <row r="13" spans="1:14">
      <c r="A13" s="326"/>
      <c r="B13" s="326" t="s">
        <v>329</v>
      </c>
      <c r="C13" s="326"/>
      <c r="D13" s="326"/>
      <c r="E13" s="234">
        <f>'Notes to Accounts'!G13</f>
        <v>1464.16</v>
      </c>
      <c r="F13" s="240"/>
      <c r="G13" s="234">
        <v>0</v>
      </c>
      <c r="H13" s="240"/>
      <c r="I13" s="234">
        <v>0</v>
      </c>
      <c r="J13" s="240"/>
      <c r="K13" s="234">
        <f>E13+G13+I13</f>
        <v>1464.16</v>
      </c>
      <c r="L13" s="245"/>
      <c r="M13" s="334">
        <v>1954.98</v>
      </c>
      <c r="N13" s="333"/>
    </row>
    <row r="14" spans="1:14">
      <c r="A14" s="326"/>
      <c r="B14" s="333"/>
      <c r="C14" s="333"/>
      <c r="D14" s="333"/>
      <c r="E14" s="243">
        <f>SUM(E8:E13)</f>
        <v>22867.749999999996</v>
      </c>
      <c r="F14" s="242"/>
      <c r="G14" s="243">
        <f>SUM(G8:G13)</f>
        <v>0</v>
      </c>
      <c r="H14" s="242"/>
      <c r="I14" s="243">
        <f>SUM(I8:I13)</f>
        <v>0</v>
      </c>
      <c r="J14" s="243"/>
      <c r="K14" s="243">
        <f>SUM(K8:K13)</f>
        <v>22867.749999999996</v>
      </c>
      <c r="L14" s="243"/>
      <c r="M14" s="243">
        <f>SUM(M8:M13)</f>
        <v>26719.58</v>
      </c>
      <c r="N14" s="333"/>
    </row>
    <row r="15" spans="1:14">
      <c r="A15" s="326"/>
      <c r="B15" s="333"/>
      <c r="C15" s="333"/>
      <c r="D15" s="333"/>
      <c r="E15" s="244"/>
      <c r="F15" s="244"/>
      <c r="G15" s="244"/>
      <c r="H15" s="244"/>
      <c r="I15" s="244"/>
      <c r="J15" s="244"/>
      <c r="K15" s="244"/>
      <c r="L15" s="244"/>
      <c r="M15" s="244"/>
      <c r="N15" s="333"/>
    </row>
    <row r="16" spans="1:14">
      <c r="A16" s="326"/>
      <c r="B16" s="326" t="s">
        <v>163</v>
      </c>
      <c r="C16" s="326"/>
      <c r="D16" s="326"/>
      <c r="E16" s="239">
        <f>'Statement 2017'!B32</f>
        <v>630</v>
      </c>
      <c r="F16" s="239"/>
      <c r="G16" s="239">
        <v>0</v>
      </c>
      <c r="H16" s="239"/>
      <c r="I16" s="239">
        <v>0</v>
      </c>
      <c r="J16" s="239"/>
      <c r="K16" s="239">
        <f>E16+G16+I16</f>
        <v>630</v>
      </c>
      <c r="L16" s="244"/>
      <c r="M16" s="244">
        <v>540</v>
      </c>
      <c r="N16" s="326"/>
    </row>
    <row r="17" spans="1:14">
      <c r="A17" s="326"/>
      <c r="B17" s="326" t="s">
        <v>164</v>
      </c>
      <c r="E17" s="244">
        <f>'Statement 2017'!B21</f>
        <v>2335.75</v>
      </c>
      <c r="F17" s="244"/>
      <c r="G17" s="239">
        <v>0</v>
      </c>
      <c r="H17" s="244"/>
      <c r="I17" s="239">
        <v>0</v>
      </c>
      <c r="J17" s="244"/>
      <c r="K17" s="239">
        <f>E17+G17+I17</f>
        <v>2335.75</v>
      </c>
      <c r="L17" s="244"/>
      <c r="M17" s="244">
        <v>2776.9</v>
      </c>
      <c r="N17" s="326"/>
    </row>
    <row r="18" spans="1:14">
      <c r="A18" s="326"/>
      <c r="B18" s="326" t="s">
        <v>165</v>
      </c>
      <c r="E18" s="244">
        <v>0</v>
      </c>
      <c r="F18" s="244"/>
      <c r="G18" s="239">
        <v>0</v>
      </c>
      <c r="H18" s="244"/>
      <c r="I18" s="239">
        <v>0</v>
      </c>
      <c r="J18" s="244"/>
      <c r="K18" s="239">
        <f>E18+G18+I18</f>
        <v>0</v>
      </c>
      <c r="L18" s="244"/>
      <c r="M18" s="244">
        <v>0</v>
      </c>
      <c r="N18" s="326"/>
    </row>
    <row r="19" spans="1:14">
      <c r="A19" s="326"/>
      <c r="B19" s="326" t="s">
        <v>166</v>
      </c>
      <c r="C19" s="326"/>
      <c r="D19" s="326"/>
      <c r="E19" s="239">
        <f>'Statement 2017'!B37+'Statement 2017'!B23</f>
        <v>410.3</v>
      </c>
      <c r="F19" s="239"/>
      <c r="G19" s="239">
        <v>0</v>
      </c>
      <c r="H19" s="239"/>
      <c r="I19" s="239">
        <v>0</v>
      </c>
      <c r="J19" s="239"/>
      <c r="K19" s="239">
        <f>E19+G19+I19</f>
        <v>410.3</v>
      </c>
      <c r="L19" s="244"/>
      <c r="M19" s="244">
        <v>90.62</v>
      </c>
      <c r="N19" s="326"/>
    </row>
    <row r="20" spans="1:14">
      <c r="A20" s="326"/>
      <c r="B20" s="326"/>
      <c r="C20" s="326"/>
      <c r="D20" s="326"/>
      <c r="E20" s="245"/>
      <c r="F20" s="244"/>
      <c r="G20" s="244"/>
      <c r="H20" s="244"/>
      <c r="I20" s="245"/>
      <c r="J20" s="245"/>
      <c r="K20" s="245"/>
      <c r="L20" s="245"/>
      <c r="M20" s="244"/>
      <c r="N20" s="326"/>
    </row>
    <row r="21" spans="1:14" ht="16.2" thickBot="1">
      <c r="A21" s="328" t="s">
        <v>167</v>
      </c>
      <c r="B21" s="328"/>
      <c r="C21" s="328"/>
      <c r="D21" s="328"/>
      <c r="E21" s="247">
        <f>SUM(E14:E20)</f>
        <v>26243.799999999996</v>
      </c>
      <c r="F21" s="242"/>
      <c r="G21" s="247">
        <f>SUM(G14:G20)</f>
        <v>0</v>
      </c>
      <c r="H21" s="243"/>
      <c r="I21" s="247">
        <f>SUM(I14:I20)</f>
        <v>0</v>
      </c>
      <c r="J21" s="243"/>
      <c r="K21" s="247">
        <f>SUM(K14:K20)</f>
        <v>26243.799999999996</v>
      </c>
      <c r="L21" s="243"/>
      <c r="M21" s="247">
        <f>SUM(M14:M20)</f>
        <v>30127.100000000002</v>
      </c>
      <c r="N21" s="333"/>
    </row>
    <row r="22" spans="1:14" ht="16.2" thickTop="1">
      <c r="A22" s="326"/>
      <c r="B22" s="326"/>
      <c r="D22" s="326"/>
      <c r="E22" s="214"/>
      <c r="F22" s="213"/>
      <c r="G22" s="213"/>
      <c r="H22" s="213"/>
      <c r="I22" s="214"/>
      <c r="J22" s="214"/>
      <c r="K22" s="214"/>
      <c r="L22" s="214"/>
      <c r="M22" s="214"/>
      <c r="N22" s="326"/>
    </row>
    <row r="23" spans="1:14">
      <c r="A23" s="328" t="s">
        <v>7</v>
      </c>
      <c r="B23" s="328"/>
      <c r="C23" s="205" t="s">
        <v>160</v>
      </c>
      <c r="D23" s="210"/>
      <c r="E23" s="213"/>
      <c r="F23" s="213"/>
      <c r="G23" s="213"/>
      <c r="H23" s="213"/>
      <c r="I23" s="213"/>
      <c r="J23" s="213"/>
      <c r="K23" s="213"/>
      <c r="L23" s="213"/>
      <c r="M23" s="213"/>
      <c r="N23" s="326"/>
    </row>
    <row r="24" spans="1:14">
      <c r="A24" s="326"/>
      <c r="B24" s="326" t="s">
        <v>168</v>
      </c>
      <c r="C24" s="210">
        <v>4</v>
      </c>
      <c r="D24" s="329"/>
      <c r="E24" s="335">
        <f>'Notes to Accounts'!E58</f>
        <v>1903.9099999999996</v>
      </c>
      <c r="F24" s="335"/>
      <c r="G24" s="335">
        <v>0</v>
      </c>
      <c r="H24" s="335"/>
      <c r="I24" s="335">
        <v>0</v>
      </c>
      <c r="J24" s="335"/>
      <c r="K24" s="335">
        <f>E24+G24+I24</f>
        <v>1903.9099999999996</v>
      </c>
      <c r="L24" s="336"/>
      <c r="M24" s="336">
        <v>1195.5</v>
      </c>
      <c r="N24" s="326"/>
    </row>
    <row r="25" spans="1:14">
      <c r="A25" s="326"/>
      <c r="B25" s="326" t="s">
        <v>330</v>
      </c>
      <c r="C25" s="326"/>
      <c r="D25" s="326"/>
      <c r="E25" s="239">
        <f>'Statement 2017'!G23</f>
        <v>39.5</v>
      </c>
      <c r="F25" s="244"/>
      <c r="G25" s="240">
        <v>0</v>
      </c>
      <c r="H25" s="245"/>
      <c r="I25" s="240">
        <v>0</v>
      </c>
      <c r="J25" s="245"/>
      <c r="K25" s="335">
        <f>E25+G25+I25</f>
        <v>39.5</v>
      </c>
      <c r="L25" s="245"/>
      <c r="M25" s="245">
        <v>90.62</v>
      </c>
      <c r="N25" s="333"/>
    </row>
    <row r="26" spans="1:14">
      <c r="A26" s="326"/>
      <c r="B26" s="326" t="s">
        <v>169</v>
      </c>
      <c r="C26" s="329"/>
      <c r="D26" s="329"/>
      <c r="E26" s="335">
        <f>'Notes to Accounts'!E75</f>
        <v>17715.399999999998</v>
      </c>
      <c r="F26" s="335"/>
      <c r="G26" s="335">
        <v>0</v>
      </c>
      <c r="H26" s="335"/>
      <c r="I26" s="335">
        <v>0</v>
      </c>
      <c r="J26" s="335"/>
      <c r="K26" s="335">
        <f>E26+G26+I26</f>
        <v>17715.399999999998</v>
      </c>
      <c r="L26" s="336"/>
      <c r="M26" s="336">
        <v>19849.8</v>
      </c>
      <c r="N26" s="326"/>
    </row>
    <row r="27" spans="1:14">
      <c r="A27" s="326"/>
      <c r="B27" s="326" t="s">
        <v>331</v>
      </c>
      <c r="C27" s="326"/>
      <c r="D27" s="326"/>
      <c r="E27" s="239">
        <f>'Notes to Accounts'!I13</f>
        <v>1505.91</v>
      </c>
      <c r="F27" s="239"/>
      <c r="G27" s="240">
        <v>0</v>
      </c>
      <c r="H27" s="240"/>
      <c r="I27" s="240">
        <v>0</v>
      </c>
      <c r="J27" s="240"/>
      <c r="K27" s="335">
        <f>E27+G27+I27</f>
        <v>1505.91</v>
      </c>
      <c r="L27" s="245"/>
      <c r="M27" s="245">
        <v>2423.3000000000002</v>
      </c>
      <c r="N27" s="333"/>
    </row>
    <row r="28" spans="1:14">
      <c r="B28" s="244" t="s">
        <v>232</v>
      </c>
      <c r="C28" s="244"/>
      <c r="D28" s="244"/>
      <c r="E28" s="244">
        <f>'Statement 2017'!G26</f>
        <v>2403.59</v>
      </c>
      <c r="F28" s="244"/>
      <c r="G28" s="240">
        <v>0</v>
      </c>
      <c r="H28" s="244"/>
      <c r="I28" s="240">
        <v>0</v>
      </c>
      <c r="J28" s="244"/>
      <c r="K28" s="335">
        <f>E28+G28+I28</f>
        <v>2403.59</v>
      </c>
      <c r="L28" s="244"/>
      <c r="M28" s="245">
        <v>3907.44</v>
      </c>
    </row>
    <row r="29" spans="1:14">
      <c r="B29" s="244"/>
      <c r="C29" s="244"/>
      <c r="D29" s="244"/>
      <c r="E29" s="244"/>
      <c r="F29" s="244"/>
      <c r="G29" s="244"/>
      <c r="H29" s="244"/>
      <c r="I29" s="244"/>
      <c r="J29" s="244"/>
      <c r="K29" s="244"/>
      <c r="L29" s="244"/>
      <c r="M29" s="244"/>
    </row>
    <row r="30" spans="1:14" ht="16.2" thickBot="1">
      <c r="A30" s="328" t="s">
        <v>170</v>
      </c>
      <c r="B30" s="328"/>
      <c r="C30" s="328"/>
      <c r="D30" s="328"/>
      <c r="E30" s="337">
        <f>SUM(E24:E28)</f>
        <v>23568.309999999998</v>
      </c>
      <c r="F30" s="338"/>
      <c r="G30" s="337">
        <f>SUM(G24:G27)</f>
        <v>0</v>
      </c>
      <c r="H30" s="339"/>
      <c r="I30" s="337">
        <f>SUM(I24:I27)</f>
        <v>0</v>
      </c>
      <c r="J30" s="339"/>
      <c r="K30" s="337">
        <f>SUM(K24:K28)</f>
        <v>23568.309999999998</v>
      </c>
      <c r="L30" s="339"/>
      <c r="M30" s="337">
        <f>SUM(M24:M28)</f>
        <v>27466.659999999996</v>
      </c>
      <c r="N30" s="333"/>
    </row>
    <row r="31" spans="1:14" ht="16.2" thickTop="1">
      <c r="A31" s="329"/>
      <c r="B31" s="329"/>
      <c r="C31" s="329"/>
      <c r="D31" s="329"/>
      <c r="E31" s="340"/>
      <c r="F31" s="213"/>
      <c r="G31" s="213"/>
      <c r="H31" s="213"/>
      <c r="I31" s="214"/>
      <c r="J31" s="214"/>
      <c r="K31" s="214"/>
      <c r="L31" s="214"/>
      <c r="M31" s="213"/>
      <c r="N31" s="333"/>
    </row>
    <row r="32" spans="1:14" ht="48" customHeight="1" thickBot="1">
      <c r="A32" s="393" t="s">
        <v>224</v>
      </c>
      <c r="B32" s="393"/>
      <c r="C32" s="325"/>
      <c r="D32" s="325"/>
      <c r="E32" s="341">
        <f>E21-E30</f>
        <v>2675.489999999998</v>
      </c>
      <c r="F32" s="244"/>
      <c r="G32" s="341">
        <f>G21-G30</f>
        <v>0</v>
      </c>
      <c r="H32" s="244"/>
      <c r="I32" s="341">
        <f>I21-I30</f>
        <v>0</v>
      </c>
      <c r="J32" s="244"/>
      <c r="K32" s="341">
        <f>K21-K30</f>
        <v>2675.489999999998</v>
      </c>
      <c r="L32" s="244"/>
      <c r="M32" s="341">
        <f>M21-M30</f>
        <v>2660.440000000006</v>
      </c>
      <c r="N32" s="333"/>
    </row>
    <row r="33" spans="1:14" ht="16.2" thickTop="1">
      <c r="A33" s="326"/>
      <c r="B33" s="326"/>
      <c r="C33" s="326"/>
      <c r="D33" s="326"/>
      <c r="E33" s="213"/>
      <c r="F33" s="213"/>
      <c r="G33" s="213"/>
      <c r="H33" s="213"/>
      <c r="I33" s="213"/>
      <c r="J33" s="213"/>
      <c r="K33" s="213"/>
      <c r="L33" s="213"/>
      <c r="M33" s="213"/>
      <c r="N33" s="333"/>
    </row>
    <row r="34" spans="1:14" ht="15.75" customHeight="1">
      <c r="A34" s="329"/>
      <c r="B34" s="329" t="s">
        <v>171</v>
      </c>
      <c r="C34" s="329"/>
      <c r="D34" s="329"/>
      <c r="E34" s="216"/>
      <c r="F34" s="213"/>
      <c r="G34" s="213"/>
      <c r="H34" s="213"/>
      <c r="I34" s="213"/>
      <c r="J34" s="213"/>
      <c r="K34" s="213"/>
      <c r="L34" s="213"/>
      <c r="M34" s="213"/>
      <c r="N34" s="333"/>
    </row>
    <row r="35" spans="1:14">
      <c r="A35" s="329"/>
      <c r="B35" s="329"/>
      <c r="C35" s="329"/>
      <c r="D35" s="329"/>
      <c r="E35" s="216"/>
      <c r="F35" s="213"/>
      <c r="G35" s="214"/>
      <c r="H35" s="214"/>
      <c r="I35" s="214"/>
      <c r="J35" s="214"/>
      <c r="K35" s="214"/>
      <c r="L35" s="214"/>
      <c r="M35" s="214"/>
      <c r="N35" s="333"/>
    </row>
    <row r="36" spans="1:14" ht="33" customHeight="1" thickBot="1">
      <c r="A36" s="393" t="s">
        <v>225</v>
      </c>
      <c r="B36" s="393"/>
      <c r="C36" s="325"/>
      <c r="D36" s="325"/>
      <c r="E36" s="217">
        <f>E21-E30</f>
        <v>2675.489999999998</v>
      </c>
      <c r="F36" s="218"/>
      <c r="G36" s="217">
        <f>G21-G30</f>
        <v>0</v>
      </c>
      <c r="H36" s="219"/>
      <c r="I36" s="217">
        <f>I21-I30</f>
        <v>0</v>
      </c>
      <c r="J36" s="219"/>
      <c r="K36" s="217">
        <f>K21-K30</f>
        <v>2675.489999999998</v>
      </c>
      <c r="L36" s="219"/>
      <c r="M36" s="217">
        <f>M21-M30</f>
        <v>2660.440000000006</v>
      </c>
      <c r="N36" s="333"/>
    </row>
    <row r="37" spans="1:14" ht="16.2" thickTop="1">
      <c r="A37" s="326"/>
      <c r="B37" s="329"/>
      <c r="C37" s="329"/>
      <c r="D37" s="329"/>
      <c r="E37" s="326"/>
      <c r="F37" s="326"/>
      <c r="G37" s="326"/>
      <c r="H37" s="326"/>
      <c r="I37" s="220"/>
      <c r="J37" s="220"/>
      <c r="K37" s="220"/>
      <c r="L37" s="220"/>
      <c r="M37" s="326"/>
      <c r="N37" s="333"/>
    </row>
  </sheetData>
  <mergeCells count="2">
    <mergeCell ref="A32:B32"/>
    <mergeCell ref="A36:B36"/>
  </mergeCells>
  <pageMargins left="0.35433070866141736" right="0.35433070866141736" top="0.59055118110236227" bottom="0.59055118110236227" header="0.51181102362204722" footer="0.51181102362204722"/>
  <pageSetup paperSize="9" scale="93" orientation="portrait" r:id="rId1"/>
  <headerFooter alignWithMargins="0">
    <oddFooter>&amp;R- 7  -</oddFooter>
  </headerFooter>
  <legacyDrawing r:id="rId2"/>
</worksheet>
</file>

<file path=xl/worksheets/sheet10.xml><?xml version="1.0" encoding="utf-8"?>
<worksheet xmlns="http://schemas.openxmlformats.org/spreadsheetml/2006/main" xmlns:r="http://schemas.openxmlformats.org/officeDocument/2006/relationships">
  <sheetPr codeName="Sheet6"/>
  <dimension ref="A1:M44"/>
  <sheetViews>
    <sheetView view="pageLayout" topLeftCell="A22" zoomScaleNormal="100" workbookViewId="0">
      <selection activeCell="K5" sqref="K5"/>
    </sheetView>
  </sheetViews>
  <sheetFormatPr defaultRowHeight="13.2"/>
  <cols>
    <col min="1" max="1" width="2.33203125" customWidth="1"/>
    <col min="2" max="2" width="5.33203125" customWidth="1"/>
    <col min="4" max="4" width="18.109375" customWidth="1"/>
    <col min="5" max="5" width="10.5546875" customWidth="1"/>
    <col min="6" max="6" width="2.109375" customWidth="1"/>
    <col min="7" max="7" width="13.44140625" customWidth="1"/>
    <col min="8" max="8" width="1.5546875" customWidth="1"/>
    <col min="9" max="9" width="9.109375" customWidth="1"/>
    <col min="10" max="10" width="2.5546875" customWidth="1"/>
    <col min="11" max="11" width="11.33203125" customWidth="1"/>
  </cols>
  <sheetData>
    <row r="1" spans="1:13" ht="34.200000000000003" customHeight="1">
      <c r="A1" s="90"/>
      <c r="B1" s="90" t="s">
        <v>139</v>
      </c>
      <c r="K1" s="275" t="s">
        <v>241</v>
      </c>
    </row>
    <row r="2" spans="1:13">
      <c r="K2" s="274">
        <f ca="1">TODAY()</f>
        <v>43189</v>
      </c>
    </row>
    <row r="3" spans="1:13" ht="15.6">
      <c r="A3" s="185"/>
      <c r="B3" s="185"/>
      <c r="C3" s="185"/>
      <c r="D3" s="185"/>
      <c r="E3" s="189" t="s">
        <v>147</v>
      </c>
      <c r="F3" s="185"/>
      <c r="G3" s="203"/>
      <c r="H3" s="185"/>
      <c r="I3" s="186"/>
      <c r="J3" s="185"/>
      <c r="K3" s="185"/>
    </row>
    <row r="4" spans="1:13" ht="15.6">
      <c r="A4" s="188"/>
      <c r="B4" s="188"/>
      <c r="C4" s="188"/>
      <c r="D4" s="188"/>
      <c r="E4" s="189" t="s">
        <v>148</v>
      </c>
      <c r="F4" s="187"/>
      <c r="G4" s="189" t="s">
        <v>230</v>
      </c>
      <c r="H4" s="186"/>
      <c r="I4" s="186" t="s">
        <v>231</v>
      </c>
      <c r="J4" s="186"/>
      <c r="K4" s="186" t="s">
        <v>43</v>
      </c>
    </row>
    <row r="5" spans="1:13">
      <c r="A5" s="188"/>
      <c r="B5" s="188"/>
      <c r="C5" s="188"/>
      <c r="D5" s="188"/>
      <c r="E5" s="186">
        <v>2017</v>
      </c>
      <c r="F5" s="185"/>
      <c r="G5" s="186">
        <v>2017</v>
      </c>
      <c r="H5" s="186"/>
      <c r="I5" s="186">
        <v>2017</v>
      </c>
      <c r="J5" s="186"/>
      <c r="K5" s="186">
        <v>2016</v>
      </c>
    </row>
    <row r="6" spans="1:13">
      <c r="A6" s="188"/>
      <c r="B6" s="188"/>
      <c r="C6" s="188"/>
      <c r="D6" s="188"/>
      <c r="E6" s="186" t="s">
        <v>121</v>
      </c>
      <c r="F6" s="186"/>
      <c r="G6" s="186" t="s">
        <v>121</v>
      </c>
      <c r="H6" s="186"/>
      <c r="I6" s="186" t="s">
        <v>121</v>
      </c>
      <c r="J6" s="186"/>
      <c r="K6" s="186" t="s">
        <v>121</v>
      </c>
    </row>
    <row r="7" spans="1:13" ht="15.6">
      <c r="A7" s="190"/>
      <c r="B7" s="191" t="s">
        <v>5</v>
      </c>
      <c r="C7" s="188"/>
      <c r="D7" s="188"/>
      <c r="E7" s="188"/>
      <c r="F7" s="188"/>
      <c r="G7" s="188"/>
      <c r="H7" s="188"/>
      <c r="I7" s="188"/>
      <c r="J7" s="188"/>
      <c r="K7" s="188"/>
    </row>
    <row r="8" spans="1:13" ht="15.6">
      <c r="A8" s="190"/>
      <c r="B8" s="188"/>
      <c r="C8" s="192" t="s">
        <v>303</v>
      </c>
      <c r="D8" s="188"/>
      <c r="E8" s="276">
        <f>'2017 In'!I75+'2017 In'!N75</f>
        <v>423</v>
      </c>
      <c r="F8" s="194"/>
      <c r="G8" s="278">
        <v>400</v>
      </c>
      <c r="H8" s="194"/>
      <c r="I8" s="267">
        <f>E8/G8</f>
        <v>1.0575000000000001</v>
      </c>
      <c r="J8" s="185"/>
      <c r="K8" s="276">
        <v>790.3</v>
      </c>
    </row>
    <row r="9" spans="1:13" ht="15.6">
      <c r="A9" s="190"/>
      <c r="B9" s="188"/>
      <c r="C9" s="192" t="s">
        <v>123</v>
      </c>
      <c r="D9" s="188"/>
      <c r="E9" s="276">
        <f>'2017 In'!L75</f>
        <v>10741</v>
      </c>
      <c r="F9" s="194"/>
      <c r="G9" s="278">
        <v>10000</v>
      </c>
      <c r="H9" s="194"/>
      <c r="I9" s="267">
        <f t="shared" ref="I9:I18" si="0">E9/G9</f>
        <v>1.0741000000000001</v>
      </c>
      <c r="J9" s="185"/>
      <c r="K9" s="277">
        <v>9831</v>
      </c>
    </row>
    <row r="10" spans="1:13" ht="15.6">
      <c r="A10" s="190"/>
      <c r="B10" s="188"/>
      <c r="C10" s="192" t="s">
        <v>124</v>
      </c>
      <c r="D10" s="188"/>
      <c r="E10" s="276">
        <f>'2017 In'!V75</f>
        <v>0</v>
      </c>
      <c r="F10" s="194"/>
      <c r="G10" s="278">
        <v>8000</v>
      </c>
      <c r="H10" s="194"/>
      <c r="I10" s="267">
        <f t="shared" si="0"/>
        <v>0</v>
      </c>
      <c r="J10" s="185"/>
      <c r="K10" s="276">
        <v>0</v>
      </c>
    </row>
    <row r="11" spans="1:13" ht="15.6">
      <c r="A11" s="190"/>
      <c r="B11" s="188"/>
      <c r="C11" s="192" t="s">
        <v>125</v>
      </c>
      <c r="D11" s="188"/>
      <c r="E11" s="276">
        <f>'2017 In'!J75</f>
        <v>3541.9499999999994</v>
      </c>
      <c r="F11" s="194"/>
      <c r="G11" s="278">
        <v>3000</v>
      </c>
      <c r="H11" s="194"/>
      <c r="I11" s="267">
        <f t="shared" si="0"/>
        <v>1.1806499999999998</v>
      </c>
      <c r="J11" s="185"/>
      <c r="K11" s="276">
        <v>3298.95</v>
      </c>
    </row>
    <row r="12" spans="1:13">
      <c r="A12" s="185"/>
      <c r="B12" s="185"/>
      <c r="C12" s="185" t="s">
        <v>1</v>
      </c>
      <c r="D12" s="185"/>
      <c r="E12" s="276">
        <f>'2017 In'!K75</f>
        <v>177.64999999999998</v>
      </c>
      <c r="F12" s="196"/>
      <c r="G12" s="278">
        <v>300</v>
      </c>
      <c r="H12" s="196"/>
      <c r="I12" s="267">
        <f t="shared" si="0"/>
        <v>0.59216666666666662</v>
      </c>
      <c r="J12" s="197"/>
      <c r="K12" s="276">
        <v>196.46</v>
      </c>
      <c r="M12" s="271"/>
    </row>
    <row r="13" spans="1:13" ht="15.6">
      <c r="A13" s="190"/>
      <c r="B13" s="188"/>
      <c r="C13" s="192" t="s">
        <v>126</v>
      </c>
      <c r="D13" s="188"/>
      <c r="E13" s="276">
        <f>'2017 In'!S75</f>
        <v>638.19000000000005</v>
      </c>
      <c r="F13" s="194"/>
      <c r="G13" s="278">
        <v>2000</v>
      </c>
      <c r="H13" s="194"/>
      <c r="I13" s="267">
        <f t="shared" si="0"/>
        <v>0.31909500000000002</v>
      </c>
      <c r="J13" s="185"/>
      <c r="K13" s="276">
        <v>19505.009999999998</v>
      </c>
      <c r="M13" s="271"/>
    </row>
    <row r="14" spans="1:13">
      <c r="A14" s="185"/>
      <c r="B14" s="185"/>
      <c r="C14" s="185" t="s">
        <v>144</v>
      </c>
      <c r="D14" s="185"/>
      <c r="E14" s="276">
        <f>'2017 In'!R75</f>
        <v>630</v>
      </c>
      <c r="F14" s="196"/>
      <c r="G14" s="276">
        <v>200</v>
      </c>
      <c r="H14" s="196"/>
      <c r="I14" s="267">
        <f t="shared" si="0"/>
        <v>3.15</v>
      </c>
      <c r="J14" s="197"/>
      <c r="K14" s="276">
        <v>90</v>
      </c>
    </row>
    <row r="15" spans="1:13">
      <c r="A15" s="185"/>
      <c r="B15" s="185"/>
      <c r="C15" s="185" t="s">
        <v>233</v>
      </c>
      <c r="D15" s="185"/>
      <c r="E15" s="276">
        <f>'2017 In'!X75</f>
        <v>2335.75</v>
      </c>
      <c r="F15" s="196"/>
      <c r="G15" s="278">
        <v>1200</v>
      </c>
      <c r="H15" s="196"/>
      <c r="I15" s="267">
        <f t="shared" si="0"/>
        <v>1.9464583333333334</v>
      </c>
      <c r="J15" s="197"/>
      <c r="K15" s="276">
        <v>0</v>
      </c>
    </row>
    <row r="16" spans="1:13">
      <c r="A16" s="185"/>
      <c r="B16" s="185"/>
      <c r="C16" s="185" t="s">
        <v>142</v>
      </c>
      <c r="D16" s="185"/>
      <c r="E16" s="276">
        <f>'2017 In'!U75</f>
        <v>5025.09</v>
      </c>
      <c r="F16" s="196"/>
      <c r="G16" s="278">
        <v>3900</v>
      </c>
      <c r="H16" s="196"/>
      <c r="I16" s="267">
        <f t="shared" si="0"/>
        <v>1.2884846153846155</v>
      </c>
      <c r="J16" s="197"/>
      <c r="K16" s="276">
        <v>3744.1</v>
      </c>
    </row>
    <row r="17" spans="1:11">
      <c r="A17" s="185"/>
      <c r="B17" s="185"/>
      <c r="C17" s="185" t="s">
        <v>234</v>
      </c>
      <c r="D17" s="185"/>
      <c r="E17" s="276">
        <f>'2017 In'!M75+'2017 In'!W75+'2017 In'!Y75+'2017 In'!Q75</f>
        <v>545.5</v>
      </c>
      <c r="F17" s="196"/>
      <c r="G17" s="278">
        <v>25000</v>
      </c>
      <c r="H17" s="196"/>
      <c r="I17" s="267">
        <f t="shared" si="0"/>
        <v>2.1819999999999999E-2</v>
      </c>
      <c r="J17" s="197"/>
      <c r="K17" s="276">
        <v>834.4</v>
      </c>
    </row>
    <row r="18" spans="1:11" ht="16.2" thickBot="1">
      <c r="A18" s="190"/>
      <c r="B18" s="188"/>
      <c r="C18" s="188"/>
      <c r="D18" s="188"/>
      <c r="E18" s="199">
        <f>SUM(E8:E17)</f>
        <v>24058.13</v>
      </c>
      <c r="F18" s="187"/>
      <c r="G18" s="199">
        <f>SUM(G8:G17)</f>
        <v>54000</v>
      </c>
      <c r="H18" s="187"/>
      <c r="I18" s="267">
        <f t="shared" si="0"/>
        <v>0.44552092592592596</v>
      </c>
      <c r="J18" s="187"/>
      <c r="K18" s="199">
        <v>38290.22</v>
      </c>
    </row>
    <row r="19" spans="1:11" ht="16.2" thickTop="1">
      <c r="A19" s="190"/>
      <c r="B19" s="191" t="s">
        <v>140</v>
      </c>
      <c r="C19" s="188"/>
      <c r="D19" s="188"/>
      <c r="E19" s="200"/>
      <c r="F19" s="200"/>
      <c r="G19" s="200"/>
      <c r="H19" s="200"/>
      <c r="I19" s="269"/>
      <c r="J19" s="200"/>
      <c r="K19" s="200"/>
    </row>
    <row r="20" spans="1:11" ht="15.6">
      <c r="A20" s="190"/>
      <c r="B20" s="191"/>
      <c r="C20" s="188"/>
      <c r="D20" s="188"/>
      <c r="E20" s="200"/>
      <c r="F20" s="200"/>
      <c r="G20" s="200"/>
      <c r="H20" s="200"/>
      <c r="I20" s="269"/>
      <c r="J20" s="200"/>
      <c r="K20" s="200"/>
    </row>
    <row r="21" spans="1:11" ht="15.6">
      <c r="A21" s="190"/>
      <c r="B21" s="188"/>
      <c r="C21" s="192" t="s">
        <v>229</v>
      </c>
      <c r="D21" s="188"/>
      <c r="E21" s="276">
        <f>'2017 Out'!F97</f>
        <v>1903.9099999999996</v>
      </c>
      <c r="F21" s="201"/>
      <c r="G21" s="278">
        <v>1000</v>
      </c>
      <c r="H21" s="201"/>
      <c r="I21" s="267">
        <f>E21/G21</f>
        <v>1.9039099999999995</v>
      </c>
      <c r="J21" s="195"/>
      <c r="K21" s="276">
        <v>1023.44</v>
      </c>
    </row>
    <row r="22" spans="1:11" ht="15.6">
      <c r="A22" s="190"/>
      <c r="B22" s="188"/>
      <c r="C22" s="192"/>
      <c r="D22" s="188"/>
      <c r="E22" s="195"/>
      <c r="F22" s="195"/>
      <c r="G22" s="195"/>
      <c r="H22" s="195"/>
      <c r="I22" s="270"/>
      <c r="J22" s="195"/>
      <c r="K22" s="195"/>
    </row>
    <row r="23" spans="1:11" ht="16.2" thickBot="1">
      <c r="A23" s="190"/>
      <c r="B23" s="188"/>
      <c r="C23" s="188"/>
      <c r="D23" s="188"/>
      <c r="E23" s="199">
        <f>SUM(E21:E22)</f>
        <v>1903.9099999999996</v>
      </c>
      <c r="F23" s="202"/>
      <c r="G23" s="199">
        <f>SUM(G21:G22)</f>
        <v>1000</v>
      </c>
      <c r="H23" s="202"/>
      <c r="I23" s="268">
        <f>SUM(I21:I22)</f>
        <v>1.9039099999999995</v>
      </c>
      <c r="J23" s="202"/>
      <c r="K23" s="199">
        <v>1023.44</v>
      </c>
    </row>
    <row r="24" spans="1:11" ht="16.2" thickTop="1">
      <c r="A24" s="190"/>
      <c r="B24" s="191"/>
      <c r="C24" s="188"/>
      <c r="D24" s="188"/>
      <c r="E24" s="185"/>
      <c r="F24" s="185"/>
      <c r="G24" s="185"/>
      <c r="H24" s="185"/>
      <c r="I24" s="270"/>
      <c r="J24" s="185"/>
      <c r="K24" s="185"/>
    </row>
    <row r="25" spans="1:11" ht="15.6">
      <c r="A25" s="190"/>
      <c r="B25" s="188"/>
      <c r="C25" s="192" t="s">
        <v>127</v>
      </c>
      <c r="D25" s="188"/>
      <c r="E25" s="276">
        <f>'2017 Out'!L97</f>
        <v>7123.9999999999982</v>
      </c>
      <c r="F25" s="193"/>
      <c r="G25" s="278">
        <v>7200</v>
      </c>
      <c r="H25" s="193"/>
      <c r="I25" s="267">
        <f>E25/G25</f>
        <v>0.98944444444444424</v>
      </c>
      <c r="J25" s="198"/>
      <c r="K25" s="276">
        <v>4303.5599999999995</v>
      </c>
    </row>
    <row r="26" spans="1:11" ht="15.6">
      <c r="A26" s="190"/>
      <c r="B26" s="188"/>
      <c r="C26" s="192" t="s">
        <v>128</v>
      </c>
      <c r="D26" s="188"/>
      <c r="E26" s="276">
        <f>'2017 Out'!I97</f>
        <v>726.67</v>
      </c>
      <c r="F26" s="193"/>
      <c r="G26" s="278">
        <v>800</v>
      </c>
      <c r="H26" s="193"/>
      <c r="I26" s="267">
        <f t="shared" ref="I26:I38" si="1">E26/G26</f>
        <v>0.90833749999999991</v>
      </c>
      <c r="J26" s="198"/>
      <c r="K26" s="276">
        <v>697.5</v>
      </c>
    </row>
    <row r="27" spans="1:11">
      <c r="A27" s="188"/>
      <c r="B27" s="188"/>
      <c r="C27" s="192" t="s">
        <v>130</v>
      </c>
      <c r="D27" s="188"/>
      <c r="E27" s="276">
        <f>'2017 Out'!J97</f>
        <v>246.43</v>
      </c>
      <c r="F27" s="193"/>
      <c r="G27" s="278">
        <v>5200</v>
      </c>
      <c r="H27" s="193"/>
      <c r="I27" s="267">
        <f t="shared" si="1"/>
        <v>4.7390384615384619E-2</v>
      </c>
      <c r="J27" s="198"/>
      <c r="K27" s="276">
        <v>5679.08</v>
      </c>
    </row>
    <row r="28" spans="1:11">
      <c r="A28" s="188"/>
      <c r="B28" s="188"/>
      <c r="C28" s="192" t="s">
        <v>131</v>
      </c>
      <c r="D28" s="188"/>
      <c r="E28" s="276">
        <f>'2017 Out'!S97</f>
        <v>318.55</v>
      </c>
      <c r="F28" s="193"/>
      <c r="G28" s="278">
        <v>200</v>
      </c>
      <c r="H28" s="193"/>
      <c r="I28" s="267">
        <f t="shared" si="1"/>
        <v>1.5927500000000001</v>
      </c>
      <c r="J28" s="198"/>
      <c r="K28" s="276">
        <v>258.10000000000002</v>
      </c>
    </row>
    <row r="29" spans="1:11">
      <c r="A29" s="188"/>
      <c r="B29" s="188"/>
      <c r="C29" s="192" t="s">
        <v>1</v>
      </c>
      <c r="D29" s="188"/>
      <c r="E29" s="276">
        <f>'2017 Out'!N97</f>
        <v>81.98</v>
      </c>
      <c r="F29" s="193"/>
      <c r="G29" s="278">
        <v>200</v>
      </c>
      <c r="H29" s="193"/>
      <c r="I29" s="267">
        <f t="shared" si="1"/>
        <v>0.40990000000000004</v>
      </c>
      <c r="J29" s="198"/>
      <c r="K29" s="276">
        <v>91.92</v>
      </c>
    </row>
    <row r="30" spans="1:11">
      <c r="A30" s="188"/>
      <c r="B30" s="188"/>
      <c r="C30" s="192" t="s">
        <v>133</v>
      </c>
      <c r="D30" s="188"/>
      <c r="E30" s="276">
        <f>'2017 Out'!O97</f>
        <v>1433.95</v>
      </c>
      <c r="F30" s="193"/>
      <c r="G30" s="278">
        <v>30000</v>
      </c>
      <c r="H30" s="193"/>
      <c r="I30" s="267">
        <f t="shared" si="1"/>
        <v>4.7798333333333332E-2</v>
      </c>
      <c r="J30" s="198"/>
      <c r="K30" s="276">
        <v>30786.27</v>
      </c>
    </row>
    <row r="31" spans="1:11">
      <c r="A31" s="188"/>
      <c r="B31" s="188"/>
      <c r="C31" s="192" t="s">
        <v>134</v>
      </c>
      <c r="D31" s="188"/>
      <c r="E31" s="276">
        <f>'2017 Out'!G97</f>
        <v>1284.97</v>
      </c>
      <c r="F31" s="193"/>
      <c r="G31" s="278">
        <v>1600</v>
      </c>
      <c r="H31" s="193"/>
      <c r="I31" s="267">
        <f t="shared" si="1"/>
        <v>0.80310625000000002</v>
      </c>
      <c r="J31" s="198"/>
      <c r="K31" s="276">
        <v>1701.5700000000002</v>
      </c>
    </row>
    <row r="32" spans="1:11">
      <c r="A32" s="188"/>
      <c r="B32" s="188"/>
      <c r="C32" s="192" t="s">
        <v>135</v>
      </c>
      <c r="D32" s="188"/>
      <c r="E32" s="276">
        <f>'2017 Out'!K97</f>
        <v>1434.95</v>
      </c>
      <c r="F32" s="193"/>
      <c r="G32" s="278">
        <v>1500</v>
      </c>
      <c r="H32" s="193"/>
      <c r="I32" s="267">
        <f t="shared" si="1"/>
        <v>0.95663333333333334</v>
      </c>
      <c r="J32" s="198"/>
      <c r="K32" s="276">
        <v>1586.35</v>
      </c>
    </row>
    <row r="33" spans="1:11">
      <c r="A33" s="188"/>
      <c r="B33" s="188"/>
      <c r="C33" s="192" t="s">
        <v>232</v>
      </c>
      <c r="D33" s="188"/>
      <c r="E33" s="276">
        <f>'2017 Out'!T97</f>
        <v>2403.59</v>
      </c>
      <c r="F33" s="193"/>
      <c r="G33" s="278">
        <v>1000</v>
      </c>
      <c r="H33" s="193"/>
      <c r="I33" s="267">
        <f t="shared" si="1"/>
        <v>2.4035900000000003</v>
      </c>
      <c r="J33" s="198"/>
      <c r="K33" s="276">
        <v>1311.4500000000003</v>
      </c>
    </row>
    <row r="34" spans="1:11">
      <c r="A34" s="188"/>
      <c r="B34" s="188"/>
      <c r="C34" s="192" t="s">
        <v>290</v>
      </c>
      <c r="D34" s="188"/>
      <c r="E34" s="276">
        <f>'2017 Out'!U97</f>
        <v>471.67</v>
      </c>
      <c r="F34" s="193"/>
      <c r="G34" s="278">
        <v>200</v>
      </c>
      <c r="H34" s="193"/>
      <c r="I34" s="267">
        <f t="shared" si="1"/>
        <v>2.3583500000000002</v>
      </c>
      <c r="J34" s="198"/>
      <c r="K34" s="276">
        <v>222.95</v>
      </c>
    </row>
    <row r="35" spans="1:11">
      <c r="A35" s="188"/>
      <c r="B35" s="188"/>
      <c r="C35" s="192" t="s">
        <v>136</v>
      </c>
      <c r="D35" s="188"/>
      <c r="E35" s="276">
        <f>'2017 Out'!Q97</f>
        <v>3513.06</v>
      </c>
      <c r="F35" s="193"/>
      <c r="G35" s="278">
        <v>3000</v>
      </c>
      <c r="H35" s="193"/>
      <c r="I35" s="267">
        <f t="shared" si="1"/>
        <v>1.1710199999999999</v>
      </c>
      <c r="J35" s="198"/>
      <c r="K35" s="276">
        <v>513.05999999999995</v>
      </c>
    </row>
    <row r="36" spans="1:11">
      <c r="A36" s="188"/>
      <c r="B36" s="188"/>
      <c r="C36" s="192" t="s">
        <v>137</v>
      </c>
      <c r="D36" s="188"/>
      <c r="E36" s="276">
        <f>'2017 Out'!R97</f>
        <v>555.72000000000014</v>
      </c>
      <c r="F36" s="193"/>
      <c r="G36" s="278">
        <v>400</v>
      </c>
      <c r="H36" s="193"/>
      <c r="I36" s="267">
        <f t="shared" si="1"/>
        <v>1.3893000000000004</v>
      </c>
      <c r="J36" s="198"/>
      <c r="K36" s="276">
        <v>478.13</v>
      </c>
    </row>
    <row r="37" spans="1:11">
      <c r="A37" s="188"/>
      <c r="B37" s="188"/>
      <c r="C37" s="192" t="s">
        <v>138</v>
      </c>
      <c r="D37" s="188"/>
      <c r="E37" s="276">
        <f>'2017 Out'!H97+'2017 Out'!M97+'2017 Out'!P97+'2017 Out'!V97</f>
        <v>562.95000000000005</v>
      </c>
      <c r="F37" s="193"/>
      <c r="G37" s="278">
        <v>300</v>
      </c>
      <c r="H37" s="193"/>
      <c r="I37" s="267">
        <f t="shared" si="1"/>
        <v>1.8765000000000001</v>
      </c>
      <c r="J37" s="198"/>
      <c r="K37" s="276">
        <v>319.08000000000004</v>
      </c>
    </row>
    <row r="38" spans="1:11" ht="13.8" thickBot="1">
      <c r="A38" s="188"/>
      <c r="B38" s="188"/>
      <c r="C38" s="188"/>
      <c r="D38" s="188"/>
      <c r="E38" s="199">
        <f>SUM(E25:E37)</f>
        <v>20158.490000000002</v>
      </c>
      <c r="F38" s="187"/>
      <c r="G38" s="199">
        <f>SUM(G25:G37)</f>
        <v>51600</v>
      </c>
      <c r="H38" s="187"/>
      <c r="I38" s="386">
        <f t="shared" si="1"/>
        <v>0.3906684108527132</v>
      </c>
      <c r="J38" s="187"/>
      <c r="K38" s="199">
        <f>SUM(K25:K37)</f>
        <v>47949.01999999999</v>
      </c>
    </row>
    <row r="39" spans="1:11" ht="13.8" thickTop="1">
      <c r="I39" s="267"/>
    </row>
    <row r="40" spans="1:11">
      <c r="B40" s="90" t="s">
        <v>246</v>
      </c>
      <c r="E40" s="273">
        <f>E18-E21-E38</f>
        <v>1995.7299999999996</v>
      </c>
      <c r="F40" s="273">
        <f>F18-F21-F38</f>
        <v>0</v>
      </c>
      <c r="G40" s="273">
        <f>G18-G21-G38</f>
        <v>1400</v>
      </c>
      <c r="I40" s="267"/>
      <c r="K40" s="273">
        <f>K18-K23-K38</f>
        <v>-10682.239999999991</v>
      </c>
    </row>
    <row r="42" spans="1:11">
      <c r="B42" s="90" t="s">
        <v>25</v>
      </c>
      <c r="G42" s="282">
        <v>32180</v>
      </c>
    </row>
    <row r="44" spans="1:11">
      <c r="B44" s="90" t="s">
        <v>271</v>
      </c>
      <c r="G44" s="282">
        <f>G42+G40</f>
        <v>33580</v>
      </c>
    </row>
  </sheetData>
  <pageMargins left="0.7" right="0.7" top="0.75" bottom="0.75" header="0.3" footer="0.3"/>
  <pageSetup paperSize="9" orientation="portrait" horizontalDpi="4294967293" verticalDpi="4294967293" r:id="rId1"/>
  <headerFooter>
    <oddHeader>&amp;C&amp;12ORPHIR AND STENNESS CHURCH OF SCOTLAND
BUDGET 2017</oddHeader>
  </headerFooter>
</worksheet>
</file>

<file path=xl/worksheets/sheet11.xml><?xml version="1.0" encoding="utf-8"?>
<worksheet xmlns="http://schemas.openxmlformats.org/spreadsheetml/2006/main" xmlns:r="http://schemas.openxmlformats.org/officeDocument/2006/relationships">
  <dimension ref="A1:O19"/>
  <sheetViews>
    <sheetView view="pageLayout" topLeftCell="B1" zoomScaleNormal="100" workbookViewId="0">
      <selection activeCell="M16" sqref="M16"/>
    </sheetView>
  </sheetViews>
  <sheetFormatPr defaultColWidth="9.109375" defaultRowHeight="13.2"/>
  <cols>
    <col min="1" max="1" width="17.33203125" style="280" customWidth="1"/>
    <col min="2" max="12" width="9.109375" style="280"/>
    <col min="13" max="13" width="9.109375" style="280" customWidth="1"/>
    <col min="14" max="14" width="0.109375" style="280" customWidth="1"/>
    <col min="15" max="15" width="11.33203125" style="280" customWidth="1"/>
    <col min="16" max="16384" width="9.109375" style="280"/>
  </cols>
  <sheetData>
    <row r="1" spans="1:15">
      <c r="A1" s="279" t="s">
        <v>344</v>
      </c>
    </row>
    <row r="3" spans="1:15">
      <c r="A3" s="279" t="s">
        <v>247</v>
      </c>
      <c r="B3" s="279" t="s">
        <v>248</v>
      </c>
      <c r="C3" s="279" t="s">
        <v>249</v>
      </c>
      <c r="D3" s="279" t="s">
        <v>250</v>
      </c>
      <c r="E3" s="279" t="s">
        <v>251</v>
      </c>
      <c r="F3" s="279" t="s">
        <v>252</v>
      </c>
      <c r="G3" s="279" t="s">
        <v>253</v>
      </c>
      <c r="H3" s="279" t="s">
        <v>254</v>
      </c>
      <c r="I3" s="279" t="s">
        <v>255</v>
      </c>
      <c r="J3" s="279" t="s">
        <v>256</v>
      </c>
      <c r="K3" s="279" t="s">
        <v>257</v>
      </c>
      <c r="L3" s="279" t="s">
        <v>258</v>
      </c>
      <c r="M3" s="279" t="s">
        <v>259</v>
      </c>
      <c r="O3" s="280" t="s">
        <v>343</v>
      </c>
    </row>
    <row r="5" spans="1:15">
      <c r="A5" s="279" t="s">
        <v>260</v>
      </c>
      <c r="B5" s="281">
        <v>30</v>
      </c>
      <c r="C5" s="281">
        <v>30</v>
      </c>
      <c r="D5" s="281">
        <v>30</v>
      </c>
      <c r="E5" s="281">
        <v>30</v>
      </c>
      <c r="F5" s="281">
        <v>30</v>
      </c>
      <c r="G5" s="281">
        <v>30</v>
      </c>
      <c r="H5" s="281">
        <v>30</v>
      </c>
      <c r="I5" s="281">
        <v>30</v>
      </c>
      <c r="J5" s="281">
        <v>30</v>
      </c>
      <c r="K5" s="281">
        <v>30</v>
      </c>
      <c r="L5" s="281">
        <v>30</v>
      </c>
      <c r="M5" s="281">
        <v>30</v>
      </c>
      <c r="O5" s="281">
        <f>SUM(B5:N5)</f>
        <v>360</v>
      </c>
    </row>
    <row r="6" spans="1:15">
      <c r="A6" s="279" t="s">
        <v>261</v>
      </c>
      <c r="B6" s="281">
        <v>63</v>
      </c>
      <c r="C6" s="281">
        <v>63</v>
      </c>
      <c r="D6" s="281">
        <v>63</v>
      </c>
      <c r="E6" s="281">
        <v>63</v>
      </c>
      <c r="F6" s="281">
        <v>63</v>
      </c>
      <c r="G6" s="281">
        <v>63</v>
      </c>
      <c r="H6" s="281">
        <v>63</v>
      </c>
      <c r="I6" s="281">
        <v>63</v>
      </c>
      <c r="J6" s="281">
        <v>63</v>
      </c>
      <c r="K6" s="281">
        <v>63</v>
      </c>
      <c r="L6" s="281">
        <v>63</v>
      </c>
      <c r="M6" s="281">
        <v>63</v>
      </c>
      <c r="O6" s="281">
        <f t="shared" ref="O6:O19" si="0">SUM(B6:N6)</f>
        <v>756</v>
      </c>
    </row>
    <row r="7" spans="1:15">
      <c r="A7" s="279" t="s">
        <v>262</v>
      </c>
      <c r="B7" s="281">
        <v>40</v>
      </c>
      <c r="C7" s="281">
        <v>40</v>
      </c>
      <c r="D7" s="281">
        <v>40</v>
      </c>
      <c r="E7" s="281">
        <v>40</v>
      </c>
      <c r="F7" s="281">
        <v>40</v>
      </c>
      <c r="G7" s="281">
        <v>40</v>
      </c>
      <c r="H7" s="281">
        <v>40</v>
      </c>
      <c r="I7" s="281">
        <v>40</v>
      </c>
      <c r="J7" s="281">
        <v>40</v>
      </c>
      <c r="K7" s="281">
        <v>40</v>
      </c>
      <c r="L7" s="281">
        <v>40</v>
      </c>
      <c r="M7" s="281">
        <v>40</v>
      </c>
      <c r="O7" s="281">
        <f t="shared" si="0"/>
        <v>480</v>
      </c>
    </row>
    <row r="8" spans="1:15">
      <c r="A8" s="279" t="s">
        <v>328</v>
      </c>
      <c r="B8" s="281">
        <v>50</v>
      </c>
      <c r="C8" s="281">
        <v>50</v>
      </c>
      <c r="D8" s="281">
        <v>50</v>
      </c>
      <c r="E8" s="281">
        <v>50</v>
      </c>
      <c r="F8" s="281">
        <v>50</v>
      </c>
      <c r="G8" s="281">
        <v>50</v>
      </c>
      <c r="H8" s="281">
        <v>50</v>
      </c>
      <c r="I8" s="281">
        <v>50</v>
      </c>
      <c r="J8" s="281">
        <v>50</v>
      </c>
      <c r="K8" s="281">
        <v>50</v>
      </c>
      <c r="L8" s="281">
        <v>50</v>
      </c>
      <c r="M8" s="281">
        <v>50</v>
      </c>
      <c r="O8" s="281">
        <f t="shared" si="0"/>
        <v>600</v>
      </c>
    </row>
    <row r="9" spans="1:15">
      <c r="A9" s="279" t="s">
        <v>263</v>
      </c>
      <c r="B9" s="281">
        <v>70</v>
      </c>
      <c r="C9" s="281">
        <v>70</v>
      </c>
      <c r="D9" s="281">
        <v>70</v>
      </c>
      <c r="E9" s="281">
        <v>70</v>
      </c>
      <c r="F9" s="281">
        <v>70</v>
      </c>
      <c r="G9" s="281">
        <v>70</v>
      </c>
      <c r="H9" s="281">
        <v>70</v>
      </c>
      <c r="I9" s="281">
        <v>70</v>
      </c>
      <c r="J9" s="281">
        <v>70</v>
      </c>
      <c r="K9" s="281">
        <v>70</v>
      </c>
      <c r="L9" s="281">
        <v>70</v>
      </c>
      <c r="M9" s="281">
        <v>70</v>
      </c>
      <c r="O9" s="281">
        <f t="shared" si="0"/>
        <v>840</v>
      </c>
    </row>
    <row r="10" spans="1:15">
      <c r="A10" s="279" t="s">
        <v>264</v>
      </c>
      <c r="B10" s="281">
        <v>70</v>
      </c>
      <c r="C10" s="281">
        <v>70</v>
      </c>
      <c r="D10" s="281">
        <v>70</v>
      </c>
      <c r="E10" s="281">
        <v>70</v>
      </c>
      <c r="F10" s="281">
        <v>70</v>
      </c>
      <c r="G10" s="281">
        <v>70</v>
      </c>
      <c r="H10" s="281">
        <v>70</v>
      </c>
      <c r="I10" s="281">
        <v>70</v>
      </c>
      <c r="J10" s="281">
        <v>70</v>
      </c>
      <c r="K10" s="281">
        <v>70</v>
      </c>
      <c r="L10" s="281">
        <v>70</v>
      </c>
      <c r="M10" s="281">
        <v>70</v>
      </c>
      <c r="O10" s="281">
        <f t="shared" si="0"/>
        <v>840</v>
      </c>
    </row>
    <row r="11" spans="1:15">
      <c r="A11" s="279" t="s">
        <v>265</v>
      </c>
      <c r="B11" s="281">
        <v>80</v>
      </c>
      <c r="C11" s="281">
        <v>80</v>
      </c>
      <c r="D11" s="281">
        <v>80</v>
      </c>
      <c r="E11" s="281">
        <v>80</v>
      </c>
      <c r="F11" s="281">
        <v>80</v>
      </c>
      <c r="G11" s="281">
        <v>80</v>
      </c>
      <c r="H11" s="281">
        <v>80</v>
      </c>
      <c r="I11" s="281">
        <v>80</v>
      </c>
      <c r="J11" s="281">
        <v>80</v>
      </c>
      <c r="K11" s="281">
        <v>80</v>
      </c>
      <c r="L11" s="281">
        <v>80</v>
      </c>
      <c r="M11" s="281">
        <v>80</v>
      </c>
      <c r="O11" s="281">
        <f t="shared" si="0"/>
        <v>960</v>
      </c>
    </row>
    <row r="12" spans="1:15">
      <c r="A12" s="279" t="s">
        <v>266</v>
      </c>
      <c r="B12" s="281">
        <v>40</v>
      </c>
      <c r="C12" s="281">
        <v>40</v>
      </c>
      <c r="D12" s="281">
        <v>40</v>
      </c>
      <c r="E12" s="281">
        <v>40</v>
      </c>
      <c r="F12" s="281">
        <v>40</v>
      </c>
      <c r="G12" s="281">
        <v>40</v>
      </c>
      <c r="H12" s="281">
        <v>40</v>
      </c>
      <c r="I12" s="281">
        <v>40</v>
      </c>
      <c r="J12" s="281">
        <v>40</v>
      </c>
      <c r="K12" s="281">
        <v>40</v>
      </c>
      <c r="L12" s="281">
        <v>40</v>
      </c>
      <c r="M12" s="281">
        <v>40</v>
      </c>
      <c r="O12" s="281">
        <f t="shared" si="0"/>
        <v>480</v>
      </c>
    </row>
    <row r="13" spans="1:15">
      <c r="A13" s="279" t="s">
        <v>267</v>
      </c>
      <c r="B13" s="281">
        <v>20</v>
      </c>
      <c r="C13" s="281">
        <v>20</v>
      </c>
      <c r="D13" s="281">
        <v>20</v>
      </c>
      <c r="E13" s="281">
        <v>20</v>
      </c>
      <c r="F13" s="281">
        <v>20</v>
      </c>
      <c r="G13" s="281">
        <v>20</v>
      </c>
      <c r="H13" s="281">
        <v>20</v>
      </c>
      <c r="I13" s="281">
        <v>20</v>
      </c>
      <c r="J13" s="281">
        <v>20</v>
      </c>
      <c r="K13" s="281">
        <v>20</v>
      </c>
      <c r="L13" s="281">
        <v>20</v>
      </c>
      <c r="M13" s="281">
        <v>20</v>
      </c>
      <c r="O13" s="281">
        <f t="shared" si="0"/>
        <v>240</v>
      </c>
    </row>
    <row r="14" spans="1:15">
      <c r="A14" s="279" t="s">
        <v>268</v>
      </c>
      <c r="B14" s="281">
        <v>30</v>
      </c>
      <c r="C14" s="281">
        <v>30</v>
      </c>
      <c r="D14" s="281">
        <v>30</v>
      </c>
      <c r="E14" s="281">
        <v>30</v>
      </c>
      <c r="F14" s="281">
        <v>30</v>
      </c>
      <c r="G14" s="281">
        <v>30</v>
      </c>
      <c r="H14" s="281">
        <v>30</v>
      </c>
      <c r="I14" s="281">
        <v>30</v>
      </c>
      <c r="J14" s="281">
        <v>30</v>
      </c>
      <c r="K14" s="281">
        <v>30</v>
      </c>
      <c r="L14" s="281">
        <v>30</v>
      </c>
      <c r="M14" s="281">
        <v>30</v>
      </c>
      <c r="O14" s="281">
        <f t="shared" si="0"/>
        <v>360</v>
      </c>
    </row>
    <row r="15" spans="1:15">
      <c r="A15" s="279" t="s">
        <v>269</v>
      </c>
      <c r="B15" s="281">
        <v>20</v>
      </c>
      <c r="C15" s="281">
        <v>20</v>
      </c>
      <c r="D15" s="281">
        <v>20</v>
      </c>
      <c r="E15" s="281">
        <v>20</v>
      </c>
      <c r="F15" s="281">
        <v>20</v>
      </c>
      <c r="G15" s="281">
        <v>20</v>
      </c>
      <c r="H15" s="281">
        <v>20</v>
      </c>
      <c r="I15" s="281">
        <v>20</v>
      </c>
      <c r="J15" s="281">
        <v>20</v>
      </c>
      <c r="K15" s="281">
        <v>20</v>
      </c>
      <c r="L15" s="281">
        <v>20</v>
      </c>
      <c r="M15" s="281">
        <v>20</v>
      </c>
      <c r="O15" s="281">
        <f t="shared" si="0"/>
        <v>240</v>
      </c>
    </row>
    <row r="16" spans="1:15">
      <c r="A16" s="279" t="s">
        <v>270</v>
      </c>
      <c r="B16" s="281">
        <v>80</v>
      </c>
      <c r="C16" s="281">
        <v>40</v>
      </c>
      <c r="D16" s="281">
        <v>40</v>
      </c>
      <c r="E16" s="281"/>
      <c r="F16" s="281">
        <v>80</v>
      </c>
      <c r="G16" s="281">
        <v>40</v>
      </c>
      <c r="H16" s="281">
        <v>40</v>
      </c>
      <c r="I16" s="281">
        <v>40</v>
      </c>
      <c r="J16" s="281"/>
      <c r="K16" s="281">
        <v>80</v>
      </c>
      <c r="L16" s="281">
        <v>40</v>
      </c>
      <c r="M16" s="281"/>
      <c r="O16" s="281">
        <f t="shared" si="0"/>
        <v>480</v>
      </c>
    </row>
    <row r="17" spans="1:15">
      <c r="A17" s="279" t="s">
        <v>345</v>
      </c>
      <c r="B17" s="281">
        <v>40</v>
      </c>
      <c r="C17" s="281">
        <v>40</v>
      </c>
      <c r="D17" s="281">
        <v>40</v>
      </c>
      <c r="E17" s="281">
        <v>40</v>
      </c>
      <c r="F17" s="281">
        <v>40</v>
      </c>
      <c r="G17" s="281">
        <v>40</v>
      </c>
      <c r="H17" s="281">
        <v>40</v>
      </c>
      <c r="I17" s="281">
        <v>40</v>
      </c>
      <c r="J17" s="281">
        <v>40</v>
      </c>
      <c r="K17" s="281">
        <v>40</v>
      </c>
      <c r="L17" s="281">
        <v>40</v>
      </c>
      <c r="M17" s="281">
        <v>40</v>
      </c>
      <c r="O17" s="281">
        <f t="shared" si="0"/>
        <v>480</v>
      </c>
    </row>
    <row r="18" spans="1:15">
      <c r="B18" s="281"/>
      <c r="C18" s="281"/>
      <c r="D18" s="281"/>
      <c r="E18" s="281"/>
      <c r="F18" s="281"/>
      <c r="G18" s="281"/>
      <c r="H18" s="281"/>
      <c r="I18" s="281"/>
      <c r="J18" s="281"/>
      <c r="K18" s="281"/>
      <c r="L18" s="281"/>
      <c r="M18" s="281"/>
      <c r="O18" s="281"/>
    </row>
    <row r="19" spans="1:15">
      <c r="A19" s="279" t="s">
        <v>43</v>
      </c>
      <c r="B19" s="281">
        <f>SUM(B4:B18)</f>
        <v>633</v>
      </c>
      <c r="C19" s="281">
        <f t="shared" ref="C19:M19" si="1">SUM(C4:C18)</f>
        <v>593</v>
      </c>
      <c r="D19" s="281">
        <f t="shared" si="1"/>
        <v>593</v>
      </c>
      <c r="E19" s="281">
        <f t="shared" si="1"/>
        <v>553</v>
      </c>
      <c r="F19" s="281">
        <f t="shared" si="1"/>
        <v>633</v>
      </c>
      <c r="G19" s="281">
        <f t="shared" si="1"/>
        <v>593</v>
      </c>
      <c r="H19" s="281">
        <f t="shared" si="1"/>
        <v>593</v>
      </c>
      <c r="I19" s="281">
        <f t="shared" si="1"/>
        <v>593</v>
      </c>
      <c r="J19" s="281">
        <f t="shared" si="1"/>
        <v>553</v>
      </c>
      <c r="K19" s="281">
        <f t="shared" si="1"/>
        <v>633</v>
      </c>
      <c r="L19" s="281">
        <f t="shared" si="1"/>
        <v>593</v>
      </c>
      <c r="M19" s="281">
        <f t="shared" si="1"/>
        <v>553</v>
      </c>
      <c r="O19" s="281">
        <f t="shared" si="0"/>
        <v>7116</v>
      </c>
    </row>
  </sheetData>
  <pageMargins left="3.125E-2" right="0.70866141732283472" top="0.74803149606299213" bottom="0.74803149606299213" header="0.31496062992125984" footer="0.31496062992125984"/>
  <pageSetup paperSize="9" orientation="landscape" horizontalDpi="4294967293" verticalDpi="4294967293" r:id="rId1"/>
  <headerFooter>
    <oddHeader>&amp;C2016
Gift Aid Payments from Bank Statements</oddHeader>
  </headerFooter>
</worksheet>
</file>

<file path=xl/worksheets/sheet12.xml><?xml version="1.0" encoding="utf-8"?>
<worksheet xmlns="http://schemas.openxmlformats.org/spreadsheetml/2006/main" xmlns:r="http://schemas.openxmlformats.org/officeDocument/2006/relationships">
  <dimension ref="A3:G47"/>
  <sheetViews>
    <sheetView topLeftCell="A25" workbookViewId="0">
      <selection activeCell="F6" sqref="F6"/>
    </sheetView>
  </sheetViews>
  <sheetFormatPr defaultRowHeight="13.2"/>
  <cols>
    <col min="4" max="4" width="12" customWidth="1"/>
    <col min="5" max="5" width="11.109375" customWidth="1"/>
    <col min="6" max="6" width="14.44140625" customWidth="1"/>
    <col min="7" max="7" width="13.109375" bestFit="1" customWidth="1"/>
  </cols>
  <sheetData>
    <row r="3" spans="1:6">
      <c r="A3" s="90" t="s">
        <v>272</v>
      </c>
    </row>
    <row r="5" spans="1:6">
      <c r="A5" s="90">
        <v>2013</v>
      </c>
      <c r="B5" s="90" t="s">
        <v>273</v>
      </c>
    </row>
    <row r="7" spans="1:6">
      <c r="B7" s="180" t="s">
        <v>274</v>
      </c>
      <c r="E7" s="284">
        <v>7544</v>
      </c>
    </row>
    <row r="8" spans="1:6">
      <c r="B8" s="180" t="s">
        <v>275</v>
      </c>
      <c r="E8" s="284">
        <v>1509</v>
      </c>
      <c r="F8" s="283">
        <v>0.2</v>
      </c>
    </row>
    <row r="9" spans="1:6">
      <c r="B9" s="180" t="s">
        <v>276</v>
      </c>
      <c r="E9" s="284">
        <v>11390</v>
      </c>
      <c r="F9" s="180" t="s">
        <v>277</v>
      </c>
    </row>
    <row r="10" spans="1:6">
      <c r="B10" s="180" t="s">
        <v>274</v>
      </c>
      <c r="E10" s="284">
        <v>950</v>
      </c>
      <c r="F10" s="180" t="s">
        <v>278</v>
      </c>
    </row>
    <row r="11" spans="1:6">
      <c r="E11" s="284">
        <v>600</v>
      </c>
      <c r="F11" s="180" t="s">
        <v>279</v>
      </c>
    </row>
    <row r="12" spans="1:6">
      <c r="E12" s="284">
        <v>1750</v>
      </c>
      <c r="F12" s="180" t="s">
        <v>280</v>
      </c>
    </row>
    <row r="13" spans="1:6" ht="13.8" thickBot="1">
      <c r="E13" s="284">
        <v>120</v>
      </c>
      <c r="F13" s="180" t="s">
        <v>281</v>
      </c>
    </row>
    <row r="14" spans="1:6" ht="13.8" thickBot="1">
      <c r="E14" s="285">
        <f>SUM(E7:E13)</f>
        <v>23863</v>
      </c>
    </row>
    <row r="15" spans="1:6">
      <c r="B15" s="180" t="s">
        <v>282</v>
      </c>
      <c r="E15" s="284">
        <v>15982</v>
      </c>
    </row>
    <row r="16" spans="1:6" ht="13.8" thickBot="1">
      <c r="E16" s="284">
        <v>3196</v>
      </c>
      <c r="F16" s="180" t="s">
        <v>281</v>
      </c>
    </row>
    <row r="17" spans="1:7" ht="13.8" thickBot="1">
      <c r="E17" s="285">
        <f>SUM(E15:E16)</f>
        <v>19178</v>
      </c>
    </row>
    <row r="18" spans="1:7" ht="13.8" thickBot="1">
      <c r="E18" s="285">
        <f>E14+E17</f>
        <v>43041</v>
      </c>
    </row>
    <row r="19" spans="1:7" ht="13.8" thickBot="1">
      <c r="B19" s="180" t="s">
        <v>283</v>
      </c>
      <c r="E19" s="285">
        <v>-20000</v>
      </c>
      <c r="G19" s="286">
        <f>E18+E19</f>
        <v>23041</v>
      </c>
    </row>
    <row r="20" spans="1:7">
      <c r="B20" s="180"/>
      <c r="E20" s="317"/>
      <c r="G20" s="286"/>
    </row>
    <row r="21" spans="1:7">
      <c r="A21" s="90">
        <v>2014</v>
      </c>
      <c r="B21" s="319" t="s">
        <v>306</v>
      </c>
      <c r="C21" s="180"/>
      <c r="D21" s="180"/>
      <c r="E21" s="318">
        <v>435.47</v>
      </c>
      <c r="G21" s="286"/>
    </row>
    <row r="22" spans="1:7">
      <c r="B22" s="319" t="s">
        <v>291</v>
      </c>
      <c r="C22" s="180"/>
      <c r="D22" s="180"/>
      <c r="E22" s="318">
        <v>12.6</v>
      </c>
      <c r="G22" s="286"/>
    </row>
    <row r="23" spans="1:7">
      <c r="B23" s="319" t="s">
        <v>292</v>
      </c>
      <c r="C23" s="180"/>
      <c r="D23" s="180"/>
      <c r="E23" s="318">
        <v>90</v>
      </c>
      <c r="G23" s="286"/>
    </row>
    <row r="24" spans="1:7">
      <c r="B24" s="319" t="s">
        <v>298</v>
      </c>
      <c r="C24" s="180"/>
      <c r="D24" s="180"/>
      <c r="E24" s="318">
        <v>65.739999999999995</v>
      </c>
      <c r="G24" s="286"/>
    </row>
    <row r="25" spans="1:7">
      <c r="B25" s="319" t="s">
        <v>299</v>
      </c>
      <c r="C25" s="180"/>
      <c r="D25" s="180"/>
      <c r="E25" s="318">
        <v>229.99</v>
      </c>
      <c r="G25" s="286"/>
    </row>
    <row r="26" spans="1:7">
      <c r="B26" s="319" t="s">
        <v>300</v>
      </c>
      <c r="C26" s="180"/>
      <c r="D26" s="180"/>
      <c r="E26" s="318">
        <v>215</v>
      </c>
      <c r="G26" s="286"/>
    </row>
    <row r="27" spans="1:7">
      <c r="B27" s="319" t="s">
        <v>301</v>
      </c>
      <c r="C27" s="180"/>
      <c r="D27" s="180"/>
      <c r="E27" s="318">
        <v>47.5</v>
      </c>
      <c r="G27" s="286"/>
    </row>
    <row r="28" spans="1:7">
      <c r="B28" s="319" t="s">
        <v>302</v>
      </c>
      <c r="C28" s="180"/>
      <c r="D28" s="180"/>
      <c r="E28" s="318">
        <v>568.29</v>
      </c>
      <c r="G28" s="286"/>
    </row>
    <row r="29" spans="1:7">
      <c r="B29" s="319" t="s">
        <v>304</v>
      </c>
      <c r="C29" s="180"/>
      <c r="D29" s="180"/>
      <c r="E29" s="318">
        <v>499.73</v>
      </c>
      <c r="G29" s="286"/>
    </row>
    <row r="30" spans="1:7">
      <c r="B30" s="319" t="s">
        <v>305</v>
      </c>
      <c r="C30" s="180"/>
      <c r="D30" s="180"/>
      <c r="E30" s="318">
        <v>100.44</v>
      </c>
      <c r="F30" s="287">
        <f>SUM(E21:E30)</f>
        <v>2264.7600000000002</v>
      </c>
      <c r="G30" s="286">
        <f>G19+F30</f>
        <v>25305.760000000002</v>
      </c>
    </row>
    <row r="31" spans="1:7">
      <c r="B31" s="177"/>
      <c r="E31" s="317"/>
      <c r="G31" s="286"/>
    </row>
    <row r="32" spans="1:7">
      <c r="G32" s="287"/>
    </row>
    <row r="33" spans="1:7">
      <c r="B33" s="90" t="s">
        <v>2</v>
      </c>
      <c r="G33" s="287"/>
    </row>
    <row r="34" spans="1:7">
      <c r="G34" s="287"/>
    </row>
    <row r="35" spans="1:7">
      <c r="B35" s="180" t="s">
        <v>284</v>
      </c>
      <c r="E35" s="284">
        <v>3060</v>
      </c>
      <c r="G35" s="287"/>
    </row>
    <row r="36" spans="1:7">
      <c r="B36" s="180" t="s">
        <v>285</v>
      </c>
      <c r="E36" s="284">
        <v>6762</v>
      </c>
      <c r="G36" s="286">
        <f>E35+E36</f>
        <v>9822</v>
      </c>
    </row>
    <row r="37" spans="1:7">
      <c r="E37" s="284"/>
      <c r="G37" s="287"/>
    </row>
    <row r="38" spans="1:7">
      <c r="B38" s="90" t="s">
        <v>286</v>
      </c>
      <c r="E38" s="284"/>
      <c r="G38" s="287"/>
    </row>
    <row r="39" spans="1:7">
      <c r="B39" s="180" t="s">
        <v>287</v>
      </c>
      <c r="E39" s="284">
        <v>5000</v>
      </c>
      <c r="G39" s="287"/>
    </row>
    <row r="40" spans="1:7">
      <c r="B40" s="180" t="s">
        <v>283</v>
      </c>
      <c r="E40" s="284">
        <v>-5000</v>
      </c>
      <c r="G40" s="286">
        <f>E39+E40</f>
        <v>0</v>
      </c>
    </row>
    <row r="41" spans="1:7">
      <c r="G41" s="287"/>
    </row>
    <row r="42" spans="1:7">
      <c r="A42" s="90" t="s">
        <v>288</v>
      </c>
      <c r="G42" s="287"/>
    </row>
    <row r="43" spans="1:7">
      <c r="G43" s="287"/>
    </row>
    <row r="44" spans="1:7">
      <c r="B44" s="90" t="s">
        <v>33</v>
      </c>
      <c r="E44">
        <v>7684.39</v>
      </c>
      <c r="G44" s="287"/>
    </row>
    <row r="45" spans="1:7">
      <c r="B45" s="90" t="s">
        <v>196</v>
      </c>
      <c r="E45">
        <v>18724.52</v>
      </c>
      <c r="G45" s="286">
        <f>E44+E45</f>
        <v>26408.91</v>
      </c>
    </row>
    <row r="46" spans="1:7">
      <c r="G46" s="287"/>
    </row>
    <row r="47" spans="1:7">
      <c r="B47" s="90" t="s">
        <v>32</v>
      </c>
      <c r="G47" s="286">
        <f>G45-G40-G36</f>
        <v>16586.91</v>
      </c>
    </row>
  </sheetData>
  <pageMargins left="0.7" right="0.7" top="0.75" bottom="0.75" header="0.3" footer="0.3"/>
  <pageSetup paperSize="9" orientation="portrait" horizontalDpi="4294967293" verticalDpi="0" r:id="rId1"/>
</worksheet>
</file>

<file path=xl/worksheets/sheet13.xml><?xml version="1.0" encoding="utf-8"?>
<worksheet xmlns="http://schemas.openxmlformats.org/spreadsheetml/2006/main" xmlns:r="http://schemas.openxmlformats.org/officeDocument/2006/relationships">
  <dimension ref="A1:J32"/>
  <sheetViews>
    <sheetView topLeftCell="A13" workbookViewId="0">
      <selection activeCell="I25" sqref="I25"/>
    </sheetView>
  </sheetViews>
  <sheetFormatPr defaultRowHeight="13.2"/>
  <cols>
    <col min="3" max="3" width="15.6640625" customWidth="1"/>
    <col min="4" max="4" width="12.88671875" customWidth="1"/>
    <col min="5" max="5" width="1.44140625" customWidth="1"/>
    <col min="8" max="8" width="13" customWidth="1"/>
    <col min="9" max="9" width="12" customWidth="1"/>
  </cols>
  <sheetData>
    <row r="1" spans="1:10">
      <c r="A1" s="90" t="s">
        <v>407</v>
      </c>
    </row>
    <row r="3" spans="1:10">
      <c r="A3" s="90" t="s">
        <v>311</v>
      </c>
      <c r="F3" s="90" t="s">
        <v>140</v>
      </c>
    </row>
    <row r="4" spans="1:10">
      <c r="B4" s="180" t="s">
        <v>312</v>
      </c>
      <c r="D4" s="287">
        <v>0</v>
      </c>
      <c r="G4" s="180" t="s">
        <v>313</v>
      </c>
      <c r="I4" s="287">
        <v>718.43</v>
      </c>
    </row>
    <row r="5" spans="1:10">
      <c r="B5" s="180" t="s">
        <v>161</v>
      </c>
      <c r="D5" s="287">
        <v>0</v>
      </c>
      <c r="G5" s="180" t="s">
        <v>161</v>
      </c>
      <c r="I5" s="287">
        <v>0</v>
      </c>
    </row>
    <row r="6" spans="1:10">
      <c r="B6" s="180"/>
      <c r="D6" s="287"/>
      <c r="G6" s="180" t="s">
        <v>314</v>
      </c>
      <c r="I6" s="287">
        <v>0</v>
      </c>
    </row>
    <row r="7" spans="1:10">
      <c r="B7" s="180"/>
      <c r="D7" s="287"/>
    </row>
    <row r="8" spans="1:10">
      <c r="B8" s="180" t="s">
        <v>315</v>
      </c>
      <c r="D8" s="287">
        <v>0</v>
      </c>
      <c r="G8" s="180"/>
      <c r="I8" s="287"/>
    </row>
    <row r="9" spans="1:10">
      <c r="B9" s="180"/>
      <c r="D9" s="287"/>
      <c r="G9" s="180" t="s">
        <v>316</v>
      </c>
      <c r="I9" s="287">
        <v>0</v>
      </c>
    </row>
    <row r="10" spans="1:10">
      <c r="B10" s="180" t="s">
        <v>317</v>
      </c>
      <c r="D10" s="287">
        <v>0</v>
      </c>
      <c r="G10" s="180" t="s">
        <v>317</v>
      </c>
      <c r="I10" s="287">
        <v>0</v>
      </c>
    </row>
    <row r="11" spans="1:10">
      <c r="B11" s="180"/>
      <c r="D11" s="287"/>
      <c r="J11" s="180"/>
    </row>
    <row r="12" spans="1:10">
      <c r="B12" s="180"/>
      <c r="D12" s="287"/>
      <c r="J12" s="180"/>
    </row>
    <row r="13" spans="1:10">
      <c r="B13" s="180"/>
      <c r="D13" s="287"/>
      <c r="J13" s="180"/>
    </row>
    <row r="14" spans="1:10">
      <c r="B14" s="180" t="s">
        <v>318</v>
      </c>
      <c r="D14" s="287">
        <v>0</v>
      </c>
      <c r="G14" s="180" t="s">
        <v>318</v>
      </c>
      <c r="I14" s="287">
        <v>0</v>
      </c>
    </row>
    <row r="15" spans="1:10">
      <c r="B15" s="180" t="s">
        <v>319</v>
      </c>
      <c r="D15" s="287">
        <v>0</v>
      </c>
      <c r="I15" s="287"/>
    </row>
    <row r="16" spans="1:10">
      <c r="B16" s="180"/>
      <c r="D16" s="287"/>
      <c r="I16" s="287"/>
    </row>
    <row r="17" spans="1:9">
      <c r="D17" s="286">
        <f>SUM(D4:D16)</f>
        <v>0</v>
      </c>
      <c r="I17" s="286">
        <f>SUM(I4:I16)</f>
        <v>718.43</v>
      </c>
    </row>
    <row r="18" spans="1:9">
      <c r="B18" s="180" t="s">
        <v>320</v>
      </c>
      <c r="D18" s="287">
        <v>718.43</v>
      </c>
      <c r="G18" s="180" t="s">
        <v>321</v>
      </c>
      <c r="I18" s="323">
        <v>0</v>
      </c>
    </row>
    <row r="19" spans="1:9">
      <c r="B19" s="180"/>
      <c r="D19" s="287"/>
      <c r="G19" s="180"/>
      <c r="I19" s="323"/>
    </row>
    <row r="20" spans="1:9">
      <c r="D20" s="286">
        <f>SUM(D17:D18)</f>
        <v>718.43</v>
      </c>
      <c r="I20" s="286">
        <f>SUM(I17:I18)</f>
        <v>718.43</v>
      </c>
    </row>
    <row r="21" spans="1:9">
      <c r="A21" s="90" t="s">
        <v>322</v>
      </c>
      <c r="D21" s="286"/>
      <c r="I21" s="286"/>
    </row>
    <row r="23" spans="1:9">
      <c r="B23" s="180" t="s">
        <v>323</v>
      </c>
      <c r="D23" s="287">
        <v>1464.16</v>
      </c>
      <c r="G23" s="180" t="s">
        <v>324</v>
      </c>
      <c r="I23" s="287">
        <v>1530.78</v>
      </c>
    </row>
    <row r="24" spans="1:9">
      <c r="B24" s="180" t="s">
        <v>325</v>
      </c>
      <c r="D24" s="287">
        <v>0</v>
      </c>
      <c r="G24" t="s">
        <v>326</v>
      </c>
      <c r="I24" s="287">
        <v>-24.87</v>
      </c>
    </row>
    <row r="25" spans="1:9">
      <c r="D25" s="286">
        <f>SUM(D23:D24)</f>
        <v>1464.16</v>
      </c>
      <c r="I25" s="286">
        <f>SUM(I23:I24)</f>
        <v>1505.91</v>
      </c>
    </row>
    <row r="26" spans="1:9">
      <c r="B26" s="180" t="s">
        <v>320</v>
      </c>
      <c r="D26" s="287">
        <f>[2]Guild!$I$26</f>
        <v>862.67</v>
      </c>
      <c r="G26" s="180" t="s">
        <v>321</v>
      </c>
      <c r="I26" s="287">
        <v>820.92</v>
      </c>
    </row>
    <row r="27" spans="1:9">
      <c r="D27" s="286">
        <f>SUM(D25:D26)</f>
        <v>2326.83</v>
      </c>
      <c r="I27" s="286">
        <f>SUM(I25:I26)</f>
        <v>2326.83</v>
      </c>
    </row>
    <row r="29" spans="1:9">
      <c r="A29" s="90" t="s">
        <v>43</v>
      </c>
    </row>
    <row r="30" spans="1:9">
      <c r="B30" s="180" t="s">
        <v>311</v>
      </c>
      <c r="D30" s="287">
        <f>D17+D25</f>
        <v>1464.16</v>
      </c>
      <c r="G30" s="180" t="s">
        <v>140</v>
      </c>
      <c r="I30" s="287">
        <f>I17+I25</f>
        <v>2224.34</v>
      </c>
    </row>
    <row r="31" spans="1:9">
      <c r="B31" t="s">
        <v>320</v>
      </c>
      <c r="D31" s="287">
        <f>D18+D26</f>
        <v>1581.1</v>
      </c>
      <c r="G31" s="180" t="s">
        <v>321</v>
      </c>
      <c r="I31" s="287">
        <v>820.92</v>
      </c>
    </row>
    <row r="32" spans="1:9">
      <c r="D32" s="286">
        <f>SUM(D30:D31)</f>
        <v>3045.26</v>
      </c>
      <c r="I32" s="286">
        <f>SUM(I30:I31)</f>
        <v>3045.26</v>
      </c>
    </row>
  </sheetData>
  <pageMargins left="0.70866141732283472" right="0.70866141732283472" top="0.74803149606299213" bottom="0.74803149606299213" header="0.31496062992125984" footer="0.31496062992125984"/>
  <pageSetup paperSize="9" orientation="landscape" horizontalDpi="4294967293" verticalDpi="0" r:id="rId1"/>
</worksheet>
</file>

<file path=xl/worksheets/sheet14.xml><?xml version="1.0" encoding="utf-8"?>
<worksheet xmlns="http://schemas.openxmlformats.org/spreadsheetml/2006/main" xmlns:r="http://schemas.openxmlformats.org/officeDocument/2006/relationships">
  <dimension ref="A1:K44"/>
  <sheetViews>
    <sheetView view="pageLayout" zoomScaleNormal="100" workbookViewId="0">
      <selection activeCell="F43" sqref="F43"/>
    </sheetView>
  </sheetViews>
  <sheetFormatPr defaultRowHeight="13.2"/>
  <cols>
    <col min="1" max="1" width="2.33203125" customWidth="1"/>
    <col min="2" max="2" width="5.33203125" customWidth="1"/>
    <col min="4" max="4" width="18.109375" customWidth="1"/>
    <col min="5" max="5" width="6" customWidth="1"/>
    <col min="6" max="6" width="13.44140625" customWidth="1"/>
    <col min="7" max="7" width="1.5546875" customWidth="1"/>
    <col min="8" max="8" width="5.5546875" customWidth="1"/>
    <col min="9" max="9" width="16" customWidth="1"/>
  </cols>
  <sheetData>
    <row r="1" spans="1:11" ht="34.200000000000003" customHeight="1">
      <c r="A1" s="90"/>
      <c r="B1" s="90" t="s">
        <v>139</v>
      </c>
      <c r="I1" s="275"/>
    </row>
    <row r="2" spans="1:11">
      <c r="I2" s="274"/>
    </row>
    <row r="3" spans="1:11" ht="15.6">
      <c r="A3" s="185"/>
      <c r="B3" s="185"/>
      <c r="C3" s="185"/>
      <c r="D3" s="185"/>
      <c r="E3" s="185"/>
      <c r="F3" s="203"/>
      <c r="G3" s="185"/>
      <c r="H3" s="185"/>
      <c r="I3" s="185"/>
    </row>
    <row r="4" spans="1:11" ht="15.6">
      <c r="A4" s="188"/>
      <c r="B4" s="188"/>
      <c r="C4" s="188"/>
      <c r="D4" s="188"/>
      <c r="E4" s="187"/>
      <c r="F4" s="189" t="s">
        <v>230</v>
      </c>
      <c r="G4" s="186"/>
      <c r="H4" s="186"/>
      <c r="I4" s="186" t="s">
        <v>43</v>
      </c>
    </row>
    <row r="5" spans="1:11">
      <c r="A5" s="188"/>
      <c r="B5" s="188"/>
      <c r="C5" s="188"/>
      <c r="D5" s="188"/>
      <c r="E5" s="185"/>
      <c r="F5" s="186">
        <v>2018</v>
      </c>
      <c r="G5" s="186"/>
      <c r="H5" s="186"/>
      <c r="I5" s="186">
        <v>2017</v>
      </c>
    </row>
    <row r="6" spans="1:11">
      <c r="A6" s="188"/>
      <c r="B6" s="188"/>
      <c r="C6" s="188"/>
      <c r="D6" s="188"/>
      <c r="E6" s="186"/>
      <c r="F6" s="186" t="s">
        <v>121</v>
      </c>
      <c r="G6" s="186"/>
      <c r="H6" s="186"/>
      <c r="I6" s="186" t="s">
        <v>121</v>
      </c>
    </row>
    <row r="7" spans="1:11" ht="15.6">
      <c r="A7" s="190"/>
      <c r="B7" s="191" t="s">
        <v>5</v>
      </c>
      <c r="C7" s="188"/>
      <c r="D7" s="188"/>
      <c r="E7" s="188"/>
      <c r="F7" s="188"/>
      <c r="G7" s="188"/>
      <c r="H7" s="188"/>
      <c r="I7" s="188"/>
    </row>
    <row r="8" spans="1:11" ht="15.6">
      <c r="A8" s="190"/>
      <c r="B8" s="188"/>
      <c r="C8" s="192" t="s">
        <v>303</v>
      </c>
      <c r="D8" s="188"/>
      <c r="E8" s="194"/>
      <c r="F8" s="278">
        <v>400</v>
      </c>
      <c r="G8" s="194"/>
      <c r="H8" s="185"/>
      <c r="I8" s="276">
        <v>423</v>
      </c>
    </row>
    <row r="9" spans="1:11" ht="15.6">
      <c r="A9" s="190"/>
      <c r="B9" s="188"/>
      <c r="C9" s="192" t="s">
        <v>123</v>
      </c>
      <c r="D9" s="188"/>
      <c r="E9" s="194"/>
      <c r="F9" s="278">
        <v>10000</v>
      </c>
      <c r="G9" s="194"/>
      <c r="H9" s="185"/>
      <c r="I9" s="277">
        <v>10741</v>
      </c>
    </row>
    <row r="10" spans="1:11" ht="15.6">
      <c r="A10" s="190"/>
      <c r="B10" s="188"/>
      <c r="C10" s="192" t="s">
        <v>124</v>
      </c>
      <c r="D10" s="188"/>
      <c r="E10" s="194"/>
      <c r="F10" s="278">
        <v>8000</v>
      </c>
      <c r="G10" s="194"/>
      <c r="H10" s="185"/>
      <c r="I10" s="276">
        <v>0</v>
      </c>
    </row>
    <row r="11" spans="1:11" ht="15.6">
      <c r="A11" s="190"/>
      <c r="B11" s="188"/>
      <c r="C11" s="192" t="s">
        <v>125</v>
      </c>
      <c r="D11" s="188"/>
      <c r="E11" s="194"/>
      <c r="F11" s="278">
        <v>3000</v>
      </c>
      <c r="G11" s="194"/>
      <c r="H11" s="185"/>
      <c r="I11" s="276">
        <v>3541.9499999999994</v>
      </c>
    </row>
    <row r="12" spans="1:11">
      <c r="A12" s="185"/>
      <c r="B12" s="185"/>
      <c r="C12" s="185" t="s">
        <v>1</v>
      </c>
      <c r="D12" s="185"/>
      <c r="E12" s="196"/>
      <c r="F12" s="278">
        <v>300</v>
      </c>
      <c r="G12" s="196"/>
      <c r="H12" s="197"/>
      <c r="I12" s="276">
        <v>177.64999999999998</v>
      </c>
      <c r="K12" s="271"/>
    </row>
    <row r="13" spans="1:11" ht="15.6">
      <c r="A13" s="190"/>
      <c r="B13" s="188"/>
      <c r="C13" s="192" t="s">
        <v>126</v>
      </c>
      <c r="D13" s="188"/>
      <c r="E13" s="194"/>
      <c r="F13" s="278">
        <v>2000</v>
      </c>
      <c r="G13" s="194"/>
      <c r="H13" s="185"/>
      <c r="I13" s="276">
        <v>638.19000000000005</v>
      </c>
      <c r="K13" s="271"/>
    </row>
    <row r="14" spans="1:11">
      <c r="A14" s="185"/>
      <c r="B14" s="185"/>
      <c r="C14" s="185" t="s">
        <v>144</v>
      </c>
      <c r="D14" s="185"/>
      <c r="E14" s="196"/>
      <c r="F14" s="276">
        <v>200</v>
      </c>
      <c r="G14" s="196"/>
      <c r="H14" s="197"/>
      <c r="I14" s="276">
        <v>630</v>
      </c>
    </row>
    <row r="15" spans="1:11">
      <c r="A15" s="185"/>
      <c r="B15" s="185"/>
      <c r="C15" s="185" t="s">
        <v>233</v>
      </c>
      <c r="D15" s="185"/>
      <c r="E15" s="196"/>
      <c r="F15" s="278">
        <v>1200</v>
      </c>
      <c r="G15" s="196"/>
      <c r="H15" s="197"/>
      <c r="I15" s="276">
        <v>2335.75</v>
      </c>
    </row>
    <row r="16" spans="1:11">
      <c r="A16" s="185"/>
      <c r="B16" s="185"/>
      <c r="C16" s="185" t="s">
        <v>142</v>
      </c>
      <c r="D16" s="185"/>
      <c r="E16" s="196"/>
      <c r="F16" s="278">
        <v>3900</v>
      </c>
      <c r="G16" s="196"/>
      <c r="H16" s="197"/>
      <c r="I16" s="276">
        <v>5025.09</v>
      </c>
    </row>
    <row r="17" spans="1:9">
      <c r="A17" s="185"/>
      <c r="B17" s="185"/>
      <c r="C17" s="185" t="s">
        <v>234</v>
      </c>
      <c r="D17" s="185"/>
      <c r="E17" s="196"/>
      <c r="F17" s="278">
        <v>600</v>
      </c>
      <c r="G17" s="196"/>
      <c r="H17" s="197"/>
      <c r="I17" s="276">
        <v>545.5</v>
      </c>
    </row>
    <row r="18" spans="1:9" ht="16.2" thickBot="1">
      <c r="A18" s="190"/>
      <c r="B18" s="188"/>
      <c r="C18" s="188"/>
      <c r="D18" s="188"/>
      <c r="E18" s="187"/>
      <c r="F18" s="199">
        <f>SUM(F8:F17)</f>
        <v>29600</v>
      </c>
      <c r="G18" s="187"/>
      <c r="H18" s="187"/>
      <c r="I18" s="199">
        <f>SUM(I8:I17)</f>
        <v>24058.13</v>
      </c>
    </row>
    <row r="19" spans="1:9" ht="16.2" thickTop="1">
      <c r="A19" s="190"/>
      <c r="B19" s="191" t="s">
        <v>140</v>
      </c>
      <c r="C19" s="188"/>
      <c r="D19" s="188"/>
      <c r="E19" s="200"/>
      <c r="F19" s="200"/>
      <c r="G19" s="200"/>
      <c r="H19" s="200"/>
      <c r="I19" s="200"/>
    </row>
    <row r="20" spans="1:9" ht="15.6">
      <c r="A20" s="190"/>
      <c r="B20" s="191"/>
      <c r="C20" s="188"/>
      <c r="D20" s="188"/>
      <c r="E20" s="200"/>
      <c r="F20" s="200"/>
      <c r="G20" s="200"/>
      <c r="H20" s="200"/>
      <c r="I20" s="200"/>
    </row>
    <row r="21" spans="1:9" ht="15.6">
      <c r="A21" s="190"/>
      <c r="B21" s="188"/>
      <c r="C21" s="192" t="s">
        <v>229</v>
      </c>
      <c r="D21" s="188"/>
      <c r="E21" s="201"/>
      <c r="F21" s="278">
        <v>2000</v>
      </c>
      <c r="G21" s="201"/>
      <c r="H21" s="195"/>
      <c r="I21" s="276">
        <v>1903.91</v>
      </c>
    </row>
    <row r="22" spans="1:9" ht="15.6">
      <c r="A22" s="190"/>
      <c r="B22" s="188"/>
      <c r="C22" s="192"/>
      <c r="D22" s="188"/>
      <c r="E22" s="195"/>
      <c r="F22" s="195"/>
      <c r="G22" s="195"/>
      <c r="H22" s="195"/>
      <c r="I22" s="195"/>
    </row>
    <row r="23" spans="1:9" ht="16.2" thickBot="1">
      <c r="A23" s="190"/>
      <c r="B23" s="188"/>
      <c r="C23" s="188"/>
      <c r="D23" s="188"/>
      <c r="E23" s="202"/>
      <c r="F23" s="199">
        <f>SUM(F21:F22)</f>
        <v>2000</v>
      </c>
      <c r="G23" s="202"/>
      <c r="H23" s="202"/>
      <c r="I23" s="199">
        <v>1023.44</v>
      </c>
    </row>
    <row r="24" spans="1:9" ht="16.2" thickTop="1">
      <c r="A24" s="190"/>
      <c r="B24" s="191"/>
      <c r="C24" s="188"/>
      <c r="D24" s="188"/>
      <c r="E24" s="185"/>
      <c r="F24" s="185"/>
      <c r="G24" s="185"/>
      <c r="H24" s="185"/>
      <c r="I24" s="185"/>
    </row>
    <row r="25" spans="1:9" ht="15.6">
      <c r="A25" s="190"/>
      <c r="B25" s="188"/>
      <c r="C25" s="192" t="s">
        <v>127</v>
      </c>
      <c r="D25" s="188"/>
      <c r="E25" s="193"/>
      <c r="F25" s="278">
        <v>7200</v>
      </c>
      <c r="G25" s="193"/>
      <c r="H25" s="198"/>
      <c r="I25" s="276">
        <v>7123.9999999999982</v>
      </c>
    </row>
    <row r="26" spans="1:9" ht="15.6">
      <c r="A26" s="190"/>
      <c r="B26" s="188"/>
      <c r="C26" s="192" t="s">
        <v>128</v>
      </c>
      <c r="D26" s="188"/>
      <c r="E26" s="193"/>
      <c r="F26" s="278">
        <v>800</v>
      </c>
      <c r="G26" s="193"/>
      <c r="H26" s="198"/>
      <c r="I26" s="276">
        <v>726.67</v>
      </c>
    </row>
    <row r="27" spans="1:9">
      <c r="A27" s="188"/>
      <c r="B27" s="188"/>
      <c r="C27" s="192" t="s">
        <v>130</v>
      </c>
      <c r="D27" s="188"/>
      <c r="E27" s="193"/>
      <c r="F27" s="278">
        <v>5200</v>
      </c>
      <c r="G27" s="193"/>
      <c r="H27" s="198"/>
      <c r="I27" s="276">
        <v>246.43</v>
      </c>
    </row>
    <row r="28" spans="1:9">
      <c r="A28" s="188"/>
      <c r="B28" s="188"/>
      <c r="C28" s="192" t="s">
        <v>131</v>
      </c>
      <c r="D28" s="188"/>
      <c r="E28" s="193"/>
      <c r="F28" s="278">
        <v>200</v>
      </c>
      <c r="G28" s="193"/>
      <c r="H28" s="198"/>
      <c r="I28" s="276">
        <v>318.55</v>
      </c>
    </row>
    <row r="29" spans="1:9">
      <c r="A29" s="188"/>
      <c r="B29" s="188"/>
      <c r="C29" s="192" t="s">
        <v>1</v>
      </c>
      <c r="D29" s="188"/>
      <c r="E29" s="193"/>
      <c r="F29" s="278">
        <v>200</v>
      </c>
      <c r="G29" s="193"/>
      <c r="H29" s="198"/>
      <c r="I29" s="276">
        <v>81.98</v>
      </c>
    </row>
    <row r="30" spans="1:9">
      <c r="A30" s="188"/>
      <c r="B30" s="188"/>
      <c r="C30" s="192" t="s">
        <v>133</v>
      </c>
      <c r="D30" s="188"/>
      <c r="E30" s="193"/>
      <c r="F30" s="278">
        <v>5000</v>
      </c>
      <c r="G30" s="193"/>
      <c r="H30" s="198"/>
      <c r="I30" s="276">
        <v>1433.95</v>
      </c>
    </row>
    <row r="31" spans="1:9">
      <c r="A31" s="188"/>
      <c r="B31" s="188"/>
      <c r="C31" s="192" t="s">
        <v>134</v>
      </c>
      <c r="D31" s="188"/>
      <c r="E31" s="193"/>
      <c r="F31" s="278">
        <v>1600</v>
      </c>
      <c r="G31" s="193"/>
      <c r="H31" s="198"/>
      <c r="I31" s="276">
        <v>1284.97</v>
      </c>
    </row>
    <row r="32" spans="1:9">
      <c r="A32" s="188"/>
      <c r="B32" s="188"/>
      <c r="C32" s="192" t="s">
        <v>135</v>
      </c>
      <c r="D32" s="188"/>
      <c r="E32" s="193"/>
      <c r="F32" s="278">
        <v>1500</v>
      </c>
      <c r="G32" s="193"/>
      <c r="H32" s="198"/>
      <c r="I32" s="276">
        <v>1434.95</v>
      </c>
    </row>
    <row r="33" spans="1:9">
      <c r="A33" s="188"/>
      <c r="B33" s="188"/>
      <c r="C33" s="192" t="s">
        <v>232</v>
      </c>
      <c r="D33" s="188"/>
      <c r="E33" s="193"/>
      <c r="F33" s="278">
        <v>1000</v>
      </c>
      <c r="G33" s="193"/>
      <c r="H33" s="198"/>
      <c r="I33" s="276">
        <v>2403.59</v>
      </c>
    </row>
    <row r="34" spans="1:9">
      <c r="A34" s="188"/>
      <c r="B34" s="188"/>
      <c r="C34" s="192" t="s">
        <v>290</v>
      </c>
      <c r="D34" s="188"/>
      <c r="E34" s="193"/>
      <c r="F34" s="278">
        <v>200</v>
      </c>
      <c r="G34" s="193"/>
      <c r="H34" s="198"/>
      <c r="I34" s="276">
        <v>471.67</v>
      </c>
    </row>
    <row r="35" spans="1:9">
      <c r="A35" s="188"/>
      <c r="B35" s="188"/>
      <c r="C35" s="192" t="s">
        <v>136</v>
      </c>
      <c r="D35" s="188"/>
      <c r="E35" s="193"/>
      <c r="F35" s="278">
        <v>3000</v>
      </c>
      <c r="G35" s="193"/>
      <c r="H35" s="198"/>
      <c r="I35" s="276">
        <v>3513.06</v>
      </c>
    </row>
    <row r="36" spans="1:9">
      <c r="A36" s="188"/>
      <c r="B36" s="188"/>
      <c r="C36" s="192" t="s">
        <v>137</v>
      </c>
      <c r="D36" s="188"/>
      <c r="E36" s="193"/>
      <c r="F36" s="278">
        <v>400</v>
      </c>
      <c r="G36" s="193"/>
      <c r="H36" s="198"/>
      <c r="I36" s="276">
        <v>555.72000000000014</v>
      </c>
    </row>
    <row r="37" spans="1:9">
      <c r="A37" s="188"/>
      <c r="B37" s="188"/>
      <c r="C37" s="192" t="s">
        <v>138</v>
      </c>
      <c r="D37" s="188"/>
      <c r="E37" s="193"/>
      <c r="F37" s="278">
        <v>300</v>
      </c>
      <c r="G37" s="193"/>
      <c r="H37" s="198"/>
      <c r="I37" s="276">
        <v>562.95000000000005</v>
      </c>
    </row>
    <row r="38" spans="1:9" ht="13.8" thickBot="1">
      <c r="A38" s="188"/>
      <c r="B38" s="188"/>
      <c r="C38" s="188"/>
      <c r="D38" s="188"/>
      <c r="E38" s="187"/>
      <c r="F38" s="199">
        <f>SUM(F25:F37)</f>
        <v>26600</v>
      </c>
      <c r="G38" s="187"/>
      <c r="H38" s="187"/>
      <c r="I38" s="199">
        <f>SUM(I25:I37)</f>
        <v>20158.490000000002</v>
      </c>
    </row>
    <row r="39" spans="1:9" ht="13.8" thickTop="1"/>
    <row r="40" spans="1:9">
      <c r="B40" s="90" t="s">
        <v>246</v>
      </c>
      <c r="E40" s="273">
        <f>E18-E21-E38</f>
        <v>0</v>
      </c>
      <c r="F40" s="273">
        <f>F18-F21-F38</f>
        <v>1000</v>
      </c>
      <c r="I40" s="273">
        <f>I18-I23-I38</f>
        <v>2876.2000000000007</v>
      </c>
    </row>
    <row r="42" spans="1:9">
      <c r="B42" s="90" t="s">
        <v>25</v>
      </c>
      <c r="F42" s="282">
        <v>37516</v>
      </c>
    </row>
    <row r="44" spans="1:9">
      <c r="B44" s="90" t="s">
        <v>271</v>
      </c>
      <c r="F44" s="282">
        <f>F42+F40</f>
        <v>38516</v>
      </c>
    </row>
  </sheetData>
  <pageMargins left="0.7" right="0.7" top="0.75" bottom="0.75" header="0.3" footer="0.3"/>
  <pageSetup paperSize="9" orientation="portrait" horizontalDpi="4294967293" verticalDpi="4294967293" r:id="rId1"/>
  <headerFooter>
    <oddHeader>&amp;C&amp;12ORPHIR AND STENNESS CHURCH OF SCOTLAND
BUDGET 2018</oddHeader>
  </headerFooter>
</worksheet>
</file>

<file path=xl/worksheets/sheet2.xml><?xml version="1.0" encoding="utf-8"?>
<worksheet xmlns="http://schemas.openxmlformats.org/spreadsheetml/2006/main" xmlns:r="http://schemas.openxmlformats.org/officeDocument/2006/relationships">
  <sheetPr>
    <tabColor indexed="51"/>
  </sheetPr>
  <dimension ref="A1:N34"/>
  <sheetViews>
    <sheetView topLeftCell="A16" workbookViewId="0">
      <selection activeCell="A29" sqref="A29"/>
    </sheetView>
  </sheetViews>
  <sheetFormatPr defaultColWidth="9.109375" defaultRowHeight="15.6"/>
  <cols>
    <col min="1" max="1" width="3.44140625" style="327" customWidth="1"/>
    <col min="2" max="2" width="26.109375" style="327" customWidth="1"/>
    <col min="3" max="4" width="4.44140625" style="327" customWidth="1"/>
    <col min="5" max="5" width="11" style="327" customWidth="1"/>
    <col min="6" max="6" width="1.88671875" style="327" customWidth="1"/>
    <col min="7" max="7" width="9.6640625" style="327" customWidth="1"/>
    <col min="8" max="8" width="2.33203125" style="327" customWidth="1"/>
    <col min="9" max="9" width="9.109375" style="327"/>
    <col min="10" max="10" width="1.88671875" style="327" customWidth="1"/>
    <col min="11" max="11" width="11.21875" style="327" customWidth="1"/>
    <col min="12" max="12" width="1.5546875" style="327" customWidth="1"/>
    <col min="13" max="13" width="11.6640625" style="327" customWidth="1"/>
    <col min="14" max="16384" width="9.109375" style="327"/>
  </cols>
  <sheetData>
    <row r="1" spans="1:14" ht="17.399999999999999">
      <c r="A1" s="204" t="s">
        <v>154</v>
      </c>
      <c r="B1" s="204"/>
      <c r="C1" s="204"/>
      <c r="D1" s="204"/>
      <c r="E1" s="204"/>
      <c r="K1" s="326"/>
      <c r="L1" s="326"/>
      <c r="M1" s="326"/>
      <c r="N1" s="333"/>
    </row>
    <row r="2" spans="1:14" ht="17.399999999999999">
      <c r="A2" s="204" t="s">
        <v>172</v>
      </c>
      <c r="B2" s="204"/>
      <c r="C2" s="204"/>
      <c r="D2" s="204"/>
      <c r="E2" s="204"/>
      <c r="K2" s="326"/>
      <c r="L2" s="326"/>
      <c r="M2" s="326"/>
      <c r="N2" s="333"/>
    </row>
    <row r="3" spans="1:14" ht="17.399999999999999">
      <c r="A3" s="221" t="s">
        <v>405</v>
      </c>
      <c r="B3" s="204"/>
      <c r="C3" s="204"/>
      <c r="D3" s="204"/>
      <c r="E3" s="204"/>
      <c r="K3" s="326"/>
      <c r="L3" s="326"/>
      <c r="M3" s="326"/>
      <c r="N3" s="333"/>
    </row>
    <row r="4" spans="1:14" ht="26.25" customHeight="1">
      <c r="A4" s="326"/>
      <c r="C4" s="326"/>
      <c r="D4" s="326"/>
      <c r="E4" s="205" t="s">
        <v>156</v>
      </c>
      <c r="F4" s="326"/>
      <c r="G4" s="206" t="s">
        <v>157</v>
      </c>
      <c r="H4" s="206"/>
      <c r="I4" s="206" t="s">
        <v>158</v>
      </c>
      <c r="J4" s="206"/>
      <c r="K4" s="207"/>
      <c r="L4" s="207"/>
      <c r="M4" s="222" t="s">
        <v>159</v>
      </c>
      <c r="N4" s="333"/>
    </row>
    <row r="5" spans="1:14">
      <c r="C5" s="326"/>
      <c r="D5" s="326"/>
      <c r="E5" s="206" t="s">
        <v>120</v>
      </c>
      <c r="F5" s="326"/>
      <c r="G5" s="206" t="s">
        <v>120</v>
      </c>
      <c r="H5" s="206"/>
      <c r="I5" s="206" t="s">
        <v>120</v>
      </c>
      <c r="J5" s="206"/>
      <c r="K5" s="206" t="s">
        <v>43</v>
      </c>
      <c r="L5" s="206"/>
      <c r="M5" s="206"/>
      <c r="N5" s="333"/>
    </row>
    <row r="6" spans="1:14">
      <c r="C6" s="326"/>
      <c r="D6" s="326"/>
      <c r="E6" s="206">
        <v>2017</v>
      </c>
      <c r="F6" s="326"/>
      <c r="G6" s="206">
        <v>2017</v>
      </c>
      <c r="H6" s="206"/>
      <c r="I6" s="206">
        <v>2017</v>
      </c>
      <c r="J6" s="206"/>
      <c r="K6" s="206">
        <v>2017</v>
      </c>
      <c r="L6" s="206"/>
      <c r="M6" s="206">
        <v>2016</v>
      </c>
      <c r="N6" s="333"/>
    </row>
    <row r="7" spans="1:14">
      <c r="A7" s="328"/>
      <c r="B7" s="328"/>
      <c r="D7" s="206" t="s">
        <v>160</v>
      </c>
      <c r="E7" s="206" t="s">
        <v>121</v>
      </c>
      <c r="F7" s="206"/>
      <c r="G7" s="206" t="s">
        <v>121</v>
      </c>
      <c r="H7" s="206"/>
      <c r="I7" s="206" t="s">
        <v>121</v>
      </c>
      <c r="J7" s="206"/>
      <c r="K7" s="206" t="s">
        <v>121</v>
      </c>
      <c r="L7" s="206"/>
      <c r="M7" s="206" t="s">
        <v>121</v>
      </c>
      <c r="N7" s="333"/>
    </row>
    <row r="8" spans="1:14" ht="36" customHeight="1">
      <c r="A8" s="223" t="s">
        <v>173</v>
      </c>
      <c r="B8" s="326"/>
      <c r="C8" s="210"/>
      <c r="D8" s="210"/>
      <c r="E8" s="326"/>
      <c r="F8" s="326"/>
      <c r="G8" s="326"/>
      <c r="H8" s="326"/>
      <c r="I8" s="326"/>
      <c r="J8" s="326"/>
      <c r="K8" s="326"/>
      <c r="L8" s="326"/>
      <c r="M8" s="326"/>
      <c r="N8" s="333"/>
    </row>
    <row r="9" spans="1:14">
      <c r="A9" s="224" t="s">
        <v>174</v>
      </c>
      <c r="B9" s="326"/>
      <c r="C9" s="326"/>
      <c r="D9" s="326"/>
      <c r="E9" s="212">
        <f>M16</f>
        <v>34840.67</v>
      </c>
      <c r="F9" s="225"/>
      <c r="G9" s="225">
        <v>0</v>
      </c>
      <c r="H9" s="225"/>
      <c r="I9" s="225">
        <v>0</v>
      </c>
      <c r="J9" s="225"/>
      <c r="K9" s="211">
        <f>SUM(E9:I9)</f>
        <v>34840.67</v>
      </c>
      <c r="L9" s="225"/>
      <c r="M9" s="212">
        <v>32180.23</v>
      </c>
      <c r="N9" s="333"/>
    </row>
    <row r="10" spans="1:14">
      <c r="A10" s="224" t="s">
        <v>175</v>
      </c>
      <c r="B10" s="326"/>
      <c r="C10" s="326"/>
      <c r="D10" s="326"/>
      <c r="E10" s="212"/>
      <c r="F10" s="225"/>
      <c r="G10" s="225"/>
      <c r="H10" s="225"/>
      <c r="I10" s="225"/>
      <c r="J10" s="225"/>
      <c r="K10" s="225"/>
      <c r="L10" s="225"/>
      <c r="M10" s="225"/>
      <c r="N10" s="333"/>
    </row>
    <row r="11" spans="1:14">
      <c r="A11" s="226"/>
      <c r="B11" s="326"/>
      <c r="C11" s="326"/>
      <c r="D11" s="326"/>
      <c r="E11" s="212"/>
      <c r="F11" s="225"/>
      <c r="G11" s="225"/>
      <c r="H11" s="225"/>
      <c r="I11" s="225"/>
      <c r="J11" s="225"/>
      <c r="K11" s="225"/>
      <c r="L11" s="225"/>
      <c r="M11" s="225"/>
      <c r="N11" s="333"/>
    </row>
    <row r="12" spans="1:14" ht="28.5" customHeight="1">
      <c r="A12" s="226" t="s">
        <v>176</v>
      </c>
      <c r="B12" s="326"/>
      <c r="C12" s="326"/>
      <c r="D12" s="326"/>
      <c r="E12" s="211"/>
      <c r="F12" s="227"/>
      <c r="G12" s="227"/>
      <c r="H12" s="227"/>
      <c r="I12" s="227"/>
      <c r="J12" s="227"/>
      <c r="K12" s="227"/>
      <c r="L12" s="227"/>
      <c r="M12" s="227"/>
      <c r="N12" s="333"/>
    </row>
    <row r="13" spans="1:14">
      <c r="A13" s="224" t="s">
        <v>332</v>
      </c>
      <c r="B13" s="333"/>
      <c r="C13" s="333"/>
      <c r="D13" s="333"/>
      <c r="E13" s="239">
        <f>'Receipts &amp; Payments Acc'!E32</f>
        <v>2675.489999999998</v>
      </c>
      <c r="F13" s="225"/>
      <c r="G13" s="225">
        <v>0</v>
      </c>
      <c r="H13" s="225"/>
      <c r="I13" s="227">
        <v>0</v>
      </c>
      <c r="J13" s="227"/>
      <c r="K13" s="211">
        <f>SUM(E13:I13)</f>
        <v>2675.489999999998</v>
      </c>
      <c r="L13" s="227"/>
      <c r="M13" s="211">
        <v>2660.44</v>
      </c>
      <c r="N13" s="333"/>
    </row>
    <row r="14" spans="1:14">
      <c r="A14" s="342"/>
      <c r="B14" s="333"/>
      <c r="C14" s="333"/>
      <c r="D14" s="333"/>
      <c r="E14" s="211"/>
      <c r="F14" s="225"/>
      <c r="G14" s="225"/>
      <c r="H14" s="225"/>
      <c r="I14" s="227"/>
      <c r="J14" s="227"/>
      <c r="K14" s="211"/>
      <c r="L14" s="227"/>
      <c r="M14" s="228"/>
      <c r="N14" s="333"/>
    </row>
    <row r="15" spans="1:14">
      <c r="A15" s="224" t="s">
        <v>177</v>
      </c>
      <c r="B15" s="326"/>
      <c r="C15" s="326"/>
      <c r="D15" s="326"/>
      <c r="E15" s="212"/>
      <c r="F15" s="225"/>
      <c r="G15" s="225"/>
      <c r="H15" s="225"/>
      <c r="I15" s="225"/>
      <c r="J15" s="225"/>
      <c r="K15" s="211"/>
      <c r="L15" s="225"/>
      <c r="M15" s="225"/>
      <c r="N15" s="326"/>
    </row>
    <row r="16" spans="1:14" ht="16.2" thickBot="1">
      <c r="A16" s="224" t="s">
        <v>178</v>
      </c>
      <c r="B16" s="326"/>
      <c r="C16" s="326"/>
      <c r="D16" s="205">
        <v>2</v>
      </c>
      <c r="E16" s="229">
        <f>SUM(E9:E15)</f>
        <v>37516.159999999996</v>
      </c>
      <c r="F16" s="230"/>
      <c r="G16" s="229">
        <f>G9+G13</f>
        <v>0</v>
      </c>
      <c r="H16" s="230"/>
      <c r="I16" s="229">
        <f>I9+I13</f>
        <v>0</v>
      </c>
      <c r="J16" s="231"/>
      <c r="K16" s="229">
        <f>K9+K13</f>
        <v>37516.159999999996</v>
      </c>
      <c r="L16" s="230"/>
      <c r="M16" s="229">
        <f>M9+M13</f>
        <v>34840.67</v>
      </c>
      <c r="N16" s="326"/>
    </row>
    <row r="17" spans="1:14" ht="16.2" thickTop="1">
      <c r="A17" s="224"/>
      <c r="B17" s="326"/>
      <c r="C17" s="326"/>
      <c r="D17" s="205"/>
      <c r="E17" s="211"/>
      <c r="F17" s="232"/>
      <c r="G17" s="211"/>
      <c r="H17" s="232"/>
      <c r="I17" s="211"/>
      <c r="J17" s="233"/>
      <c r="K17" s="211"/>
      <c r="L17" s="232"/>
      <c r="M17" s="211"/>
      <c r="N17" s="326"/>
    </row>
    <row r="18" spans="1:14">
      <c r="A18" s="224"/>
      <c r="B18" s="326"/>
      <c r="C18" s="326"/>
      <c r="D18" s="205"/>
      <c r="E18" s="233"/>
      <c r="F18" s="232"/>
      <c r="G18" s="233"/>
      <c r="H18" s="232"/>
      <c r="I18" s="233"/>
      <c r="J18" s="233"/>
      <c r="K18" s="233"/>
      <c r="L18" s="232"/>
      <c r="M18" s="233"/>
      <c r="N18" s="326"/>
    </row>
    <row r="19" spans="1:14">
      <c r="A19" s="326"/>
      <c r="B19" s="326"/>
      <c r="C19" s="326"/>
      <c r="D19" s="326"/>
      <c r="E19" s="326"/>
      <c r="F19" s="326"/>
      <c r="G19" s="326"/>
      <c r="H19" s="326"/>
      <c r="I19" s="326"/>
      <c r="J19" s="326"/>
      <c r="K19" s="326"/>
      <c r="L19" s="326"/>
      <c r="M19" s="326"/>
      <c r="N19" s="326"/>
    </row>
    <row r="20" spans="1:14" ht="57.75" customHeight="1">
      <c r="A20" s="223" t="s">
        <v>179</v>
      </c>
      <c r="B20" s="326"/>
      <c r="C20" s="326"/>
      <c r="D20" s="326"/>
      <c r="E20" s="326"/>
      <c r="F20" s="326"/>
      <c r="G20" s="326"/>
      <c r="H20" s="326"/>
      <c r="I20" s="326"/>
      <c r="J20" s="326"/>
      <c r="K20" s="326"/>
      <c r="L20" s="326"/>
      <c r="M20" s="326"/>
      <c r="N20" s="326"/>
    </row>
    <row r="21" spans="1:14" ht="16.2" thickBot="1">
      <c r="A21" s="224" t="s">
        <v>333</v>
      </c>
      <c r="B21" s="326"/>
      <c r="C21" s="326"/>
      <c r="D21" s="326"/>
      <c r="E21" s="343">
        <v>13572.04</v>
      </c>
      <c r="F21" s="244"/>
      <c r="G21" s="343">
        <v>0</v>
      </c>
      <c r="H21" s="244"/>
      <c r="I21" s="343">
        <v>0</v>
      </c>
      <c r="J21" s="244"/>
      <c r="K21" s="343">
        <f>E21-I21</f>
        <v>13572.04</v>
      </c>
      <c r="L21" s="244"/>
      <c r="M21" s="343">
        <v>12437.4</v>
      </c>
      <c r="N21" s="326"/>
    </row>
    <row r="22" spans="1:14" ht="30" customHeight="1" thickTop="1">
      <c r="A22" s="223" t="s">
        <v>181</v>
      </c>
      <c r="B22" s="326"/>
      <c r="C22" s="326"/>
      <c r="D22" s="326"/>
      <c r="E22" s="245"/>
      <c r="F22" s="244"/>
      <c r="G22" s="244"/>
      <c r="H22" s="244"/>
      <c r="I22" s="245"/>
      <c r="J22" s="245"/>
      <c r="K22" s="245"/>
      <c r="L22" s="245"/>
      <c r="M22" s="244"/>
      <c r="N22" s="326"/>
    </row>
    <row r="23" spans="1:14">
      <c r="A23" s="394" t="s">
        <v>182</v>
      </c>
      <c r="B23" s="395"/>
      <c r="C23" s="326"/>
      <c r="D23" s="326"/>
      <c r="E23" s="245"/>
      <c r="F23" s="244"/>
      <c r="G23" s="244"/>
      <c r="H23" s="244"/>
      <c r="I23" s="245"/>
      <c r="J23" s="245"/>
      <c r="K23" s="245"/>
      <c r="L23" s="245"/>
      <c r="M23" s="245"/>
      <c r="N23" s="326"/>
    </row>
    <row r="24" spans="1:14">
      <c r="A24" s="394"/>
      <c r="B24" s="395"/>
      <c r="C24" s="210"/>
      <c r="D24" s="210"/>
      <c r="E24" s="240">
        <v>7957</v>
      </c>
      <c r="F24" s="240"/>
      <c r="G24" s="240">
        <v>0</v>
      </c>
      <c r="H24" s="240"/>
      <c r="I24" s="240">
        <v>0</v>
      </c>
      <c r="J24" s="239"/>
      <c r="K24" s="240">
        <f>SUM(E24:I24)</f>
        <v>7957</v>
      </c>
      <c r="L24" s="239"/>
      <c r="M24" s="240">
        <v>7094</v>
      </c>
      <c r="N24" s="326"/>
    </row>
    <row r="25" spans="1:14" ht="16.2" thickBot="1">
      <c r="A25" s="235"/>
      <c r="B25" s="329"/>
      <c r="C25" s="329"/>
      <c r="D25" s="329"/>
      <c r="E25" s="344">
        <f>SUM(E24:E24)</f>
        <v>7957</v>
      </c>
      <c r="F25" s="244"/>
      <c r="G25" s="344">
        <f>SUM(G24:G24)</f>
        <v>0</v>
      </c>
      <c r="H25" s="244"/>
      <c r="I25" s="344">
        <f>SUM(I24:I24)</f>
        <v>0</v>
      </c>
      <c r="J25" s="244"/>
      <c r="K25" s="345">
        <f>SUM(K24:K24)</f>
        <v>7957</v>
      </c>
      <c r="L25" s="244"/>
      <c r="M25" s="344">
        <f>SUM(M24:M24)</f>
        <v>7094</v>
      </c>
      <c r="N25" s="326"/>
    </row>
    <row r="26" spans="1:14" ht="36.75" customHeight="1" thickTop="1">
      <c r="A26" s="223" t="s">
        <v>183</v>
      </c>
      <c r="B26" s="329"/>
      <c r="C26" s="329"/>
      <c r="D26" s="329"/>
      <c r="E26" s="346"/>
      <c r="F26" s="244"/>
      <c r="G26" s="244"/>
      <c r="H26" s="244"/>
      <c r="I26" s="244"/>
      <c r="J26" s="244"/>
      <c r="K26" s="240"/>
      <c r="L26" s="244"/>
      <c r="M26" s="244"/>
      <c r="N26" s="326"/>
    </row>
    <row r="27" spans="1:14">
      <c r="A27" s="224" t="s">
        <v>411</v>
      </c>
      <c r="B27" s="329"/>
      <c r="C27" s="329"/>
      <c r="D27" s="329"/>
      <c r="E27" s="334">
        <v>0</v>
      </c>
      <c r="F27" s="244"/>
      <c r="G27" s="334">
        <v>0</v>
      </c>
      <c r="H27" s="244"/>
      <c r="I27" s="334">
        <v>0</v>
      </c>
      <c r="J27" s="244"/>
      <c r="K27" s="234">
        <f t="shared" ref="K27" si="0">SUM(E27:I27)</f>
        <v>0</v>
      </c>
      <c r="L27" s="244"/>
      <c r="M27" s="334">
        <v>0</v>
      </c>
      <c r="N27" s="333"/>
    </row>
    <row r="28" spans="1:14">
      <c r="A28" s="326"/>
      <c r="B28" s="326"/>
      <c r="C28" s="326"/>
      <c r="D28" s="326"/>
      <c r="E28" s="326"/>
      <c r="F28" s="326"/>
      <c r="G28" s="220"/>
      <c r="H28" s="220"/>
      <c r="I28" s="220"/>
      <c r="J28" s="220"/>
      <c r="K28" s="220"/>
      <c r="L28" s="220"/>
      <c r="M28" s="220"/>
      <c r="N28" s="333"/>
    </row>
    <row r="29" spans="1:14" ht="26.25" customHeight="1">
      <c r="A29" s="347" t="s">
        <v>412</v>
      </c>
      <c r="B29" s="236"/>
      <c r="C29" s="236"/>
      <c r="D29" s="236"/>
      <c r="E29" s="348"/>
      <c r="F29" s="225"/>
      <c r="G29" s="227"/>
      <c r="H29" s="227"/>
      <c r="I29" s="227"/>
      <c r="J29" s="227"/>
      <c r="K29" s="220"/>
      <c r="L29" s="220"/>
      <c r="M29" s="220"/>
      <c r="N29" s="333"/>
    </row>
    <row r="30" spans="1:14" ht="13.5" customHeight="1">
      <c r="A30" s="342" t="s">
        <v>184</v>
      </c>
      <c r="B30" s="329"/>
      <c r="C30" s="329"/>
      <c r="D30" s="329"/>
      <c r="E30" s="333"/>
      <c r="F30" s="326"/>
      <c r="G30" s="326"/>
      <c r="H30" s="326"/>
      <c r="I30" s="220"/>
      <c r="J30" s="220"/>
      <c r="K30" s="220"/>
      <c r="L30" s="220"/>
      <c r="M30" s="326"/>
      <c r="N30" s="333"/>
    </row>
    <row r="31" spans="1:14" ht="42.75" customHeight="1">
      <c r="A31" s="226" t="s">
        <v>185</v>
      </c>
      <c r="B31" s="326"/>
      <c r="C31" s="326"/>
      <c r="D31" s="326"/>
      <c r="E31" s="326"/>
      <c r="F31" s="326"/>
      <c r="G31" s="326"/>
      <c r="H31" s="326"/>
      <c r="I31" s="326"/>
      <c r="J31" s="326"/>
      <c r="K31" s="326"/>
      <c r="L31" s="326"/>
      <c r="M31" s="326"/>
      <c r="N31" s="333"/>
    </row>
    <row r="32" spans="1:14" ht="35.25" customHeight="1">
      <c r="A32" s="226" t="s">
        <v>186</v>
      </c>
      <c r="B32" s="329"/>
      <c r="C32" s="329"/>
      <c r="D32" s="329"/>
      <c r="E32" s="329"/>
      <c r="F32" s="326"/>
      <c r="G32" s="326"/>
      <c r="H32" s="326"/>
      <c r="I32" s="326"/>
      <c r="J32" s="326"/>
      <c r="K32" s="326"/>
      <c r="L32" s="326"/>
      <c r="M32" s="326"/>
      <c r="N32" s="333"/>
    </row>
    <row r="33" spans="1:14" ht="33" customHeight="1">
      <c r="A33" s="393"/>
      <c r="B33" s="393"/>
      <c r="C33" s="325"/>
      <c r="D33" s="325"/>
      <c r="E33" s="237"/>
      <c r="F33" s="326"/>
      <c r="G33" s="220"/>
      <c r="H33" s="220"/>
      <c r="I33" s="220"/>
      <c r="J33" s="220"/>
      <c r="K33" s="220"/>
      <c r="L33" s="220"/>
      <c r="M33" s="220"/>
      <c r="N33" s="333"/>
    </row>
    <row r="34" spans="1:14">
      <c r="A34" s="326"/>
      <c r="B34" s="329"/>
      <c r="C34" s="329"/>
      <c r="D34" s="329"/>
      <c r="E34" s="326"/>
      <c r="F34" s="326"/>
      <c r="G34" s="326"/>
      <c r="H34" s="326"/>
      <c r="I34" s="220"/>
      <c r="J34" s="220"/>
      <c r="K34" s="220"/>
      <c r="L34" s="220"/>
      <c r="M34" s="326"/>
      <c r="N34" s="333"/>
    </row>
  </sheetData>
  <mergeCells count="2">
    <mergeCell ref="A23:B24"/>
    <mergeCell ref="A33:B33"/>
  </mergeCells>
  <pageMargins left="0.35433070866141736" right="0.35433070866141736" top="0.59055118110236227" bottom="0.59055118110236227" header="0.51181102362204722" footer="0.51181102362204722"/>
  <pageSetup paperSize="9" orientation="portrait" r:id="rId1"/>
  <headerFooter alignWithMargins="0">
    <oddFooter>&amp;R- 8 -</oddFooter>
  </headerFooter>
</worksheet>
</file>

<file path=xl/worksheets/sheet3.xml><?xml version="1.0" encoding="utf-8"?>
<worksheet xmlns="http://schemas.openxmlformats.org/spreadsheetml/2006/main" xmlns:r="http://schemas.openxmlformats.org/officeDocument/2006/relationships">
  <sheetPr>
    <tabColor indexed="33"/>
  </sheetPr>
  <dimension ref="A1:N90"/>
  <sheetViews>
    <sheetView topLeftCell="A76" zoomScaleNormal="100" workbookViewId="0">
      <selection activeCell="C5" sqref="C5:M5"/>
    </sheetView>
  </sheetViews>
  <sheetFormatPr defaultColWidth="9.109375" defaultRowHeight="15.6"/>
  <cols>
    <col min="1" max="1" width="3.44140625" style="327" customWidth="1"/>
    <col min="2" max="2" width="2.88671875" style="327" customWidth="1"/>
    <col min="3" max="3" width="22.6640625" style="327" customWidth="1"/>
    <col min="4" max="4" width="4.44140625" style="327" customWidth="1"/>
    <col min="5" max="5" width="11.109375" style="327" customWidth="1"/>
    <col min="6" max="6" width="2.5546875" style="327" customWidth="1"/>
    <col min="7" max="7" width="9.6640625" style="327" customWidth="1"/>
    <col min="8" max="8" width="2.33203125" style="327" customWidth="1"/>
    <col min="9" max="9" width="12.88671875" style="327" bestFit="1" customWidth="1"/>
    <col min="10" max="10" width="1.88671875" style="327" customWidth="1"/>
    <col min="11" max="11" width="12.44140625" style="327" customWidth="1"/>
    <col min="12" max="12" width="1.5546875" style="327" customWidth="1"/>
    <col min="13" max="13" width="12.33203125" style="327" customWidth="1"/>
    <col min="14" max="15" width="9.109375" style="327"/>
    <col min="16" max="16" width="10.109375" style="327" customWidth="1"/>
    <col min="17" max="16384" width="9.109375" style="327"/>
  </cols>
  <sheetData>
    <row r="1" spans="1:14" ht="17.399999999999999">
      <c r="A1" s="204" t="s">
        <v>154</v>
      </c>
      <c r="B1" s="204"/>
      <c r="C1" s="204"/>
      <c r="D1" s="204"/>
      <c r="E1" s="204"/>
      <c r="K1" s="326"/>
      <c r="L1" s="326"/>
      <c r="M1" s="326"/>
      <c r="N1" s="333"/>
    </row>
    <row r="2" spans="1:14" ht="17.399999999999999">
      <c r="A2" s="204" t="s">
        <v>404</v>
      </c>
      <c r="B2" s="204"/>
      <c r="C2" s="204"/>
      <c r="D2" s="204"/>
      <c r="E2" s="204"/>
      <c r="K2" s="326"/>
      <c r="L2" s="326"/>
      <c r="M2" s="326"/>
      <c r="N2" s="333"/>
    </row>
    <row r="3" spans="1:14" ht="13.5" customHeight="1">
      <c r="A3" s="328" t="s">
        <v>187</v>
      </c>
      <c r="B3" s="328"/>
      <c r="C3" s="328"/>
      <c r="D3" s="328"/>
      <c r="E3" s="328"/>
      <c r="K3" s="326"/>
      <c r="L3" s="326"/>
      <c r="M3" s="326"/>
      <c r="N3" s="333"/>
    </row>
    <row r="4" spans="1:14" ht="20.25" customHeight="1">
      <c r="A4" s="238" t="s">
        <v>188</v>
      </c>
      <c r="B4" s="329" t="s">
        <v>189</v>
      </c>
      <c r="C4" s="329"/>
      <c r="D4" s="329"/>
      <c r="K4" s="326"/>
      <c r="L4" s="326"/>
      <c r="M4" s="326"/>
      <c r="N4" s="333"/>
    </row>
    <row r="5" spans="1:14" ht="34.5" customHeight="1">
      <c r="A5" s="238"/>
      <c r="C5" s="396" t="s">
        <v>410</v>
      </c>
      <c r="D5" s="397"/>
      <c r="E5" s="397"/>
      <c r="F5" s="397"/>
      <c r="G5" s="397"/>
      <c r="H5" s="397"/>
      <c r="I5" s="397"/>
      <c r="J5" s="397"/>
      <c r="K5" s="397"/>
      <c r="L5" s="397"/>
      <c r="M5" s="397"/>
      <c r="N5" s="333"/>
    </row>
    <row r="6" spans="1:14" ht="20.25" customHeight="1">
      <c r="A6" s="238"/>
      <c r="C6" s="398"/>
      <c r="D6" s="395"/>
      <c r="E6" s="395"/>
      <c r="F6" s="395"/>
      <c r="G6" s="395"/>
      <c r="H6" s="395"/>
      <c r="I6" s="395"/>
      <c r="J6" s="395"/>
      <c r="K6" s="395"/>
      <c r="L6" s="395"/>
      <c r="M6" s="395"/>
      <c r="N6" s="333"/>
    </row>
    <row r="7" spans="1:14">
      <c r="A7" s="238" t="s">
        <v>190</v>
      </c>
      <c r="B7" s="329" t="s">
        <v>191</v>
      </c>
      <c r="K7" s="326"/>
      <c r="L7" s="326"/>
      <c r="M7" s="326"/>
      <c r="N7" s="333"/>
    </row>
    <row r="8" spans="1:14" s="329" customFormat="1" ht="17.25" customHeight="1">
      <c r="A8" s="205"/>
      <c r="C8" s="205"/>
      <c r="D8" s="205"/>
      <c r="E8" s="206" t="s">
        <v>192</v>
      </c>
      <c r="F8" s="205"/>
      <c r="G8" s="206"/>
      <c r="H8" s="206"/>
      <c r="I8" s="206"/>
      <c r="J8" s="206"/>
      <c r="K8" s="206"/>
      <c r="L8" s="206"/>
      <c r="M8" s="206" t="s">
        <v>192</v>
      </c>
    </row>
    <row r="9" spans="1:14">
      <c r="C9" s="326"/>
      <c r="D9" s="326"/>
      <c r="E9" s="206">
        <v>2016</v>
      </c>
      <c r="F9" s="326"/>
      <c r="G9" s="206" t="s">
        <v>5</v>
      </c>
      <c r="H9" s="206"/>
      <c r="I9" s="206" t="s">
        <v>7</v>
      </c>
      <c r="J9" s="206"/>
      <c r="K9" s="206" t="s">
        <v>171</v>
      </c>
      <c r="L9" s="206"/>
      <c r="M9" s="206">
        <v>2017</v>
      </c>
      <c r="N9" s="333"/>
    </row>
    <row r="10" spans="1:14">
      <c r="A10" s="328"/>
      <c r="B10" s="328"/>
      <c r="D10" s="206"/>
      <c r="E10" s="206" t="s">
        <v>121</v>
      </c>
      <c r="F10" s="206"/>
      <c r="G10" s="206" t="s">
        <v>121</v>
      </c>
      <c r="H10" s="206"/>
      <c r="I10" s="206" t="s">
        <v>121</v>
      </c>
      <c r="J10" s="206"/>
      <c r="K10" s="206" t="s">
        <v>121</v>
      </c>
      <c r="L10" s="206"/>
      <c r="M10" s="206" t="s">
        <v>121</v>
      </c>
      <c r="N10" s="333"/>
    </row>
    <row r="11" spans="1:14" ht="16.5" customHeight="1">
      <c r="A11" s="223"/>
      <c r="B11" s="226" t="s">
        <v>193</v>
      </c>
      <c r="C11" s="210"/>
      <c r="D11" s="210"/>
      <c r="E11" s="326"/>
      <c r="F11" s="326"/>
      <c r="G11" s="326"/>
      <c r="H11" s="326"/>
      <c r="I11" s="326"/>
      <c r="J11" s="326"/>
      <c r="K11" s="326"/>
      <c r="L11" s="326"/>
      <c r="M11" s="326"/>
      <c r="N11" s="333"/>
    </row>
    <row r="12" spans="1:14">
      <c r="A12" s="224"/>
      <c r="B12" s="224" t="s">
        <v>194</v>
      </c>
      <c r="C12" s="326"/>
      <c r="D12" s="326"/>
      <c r="E12" s="239">
        <v>-13389.03</v>
      </c>
      <c r="F12" s="239"/>
      <c r="G12" s="239">
        <f>'2017 In'!Q75</f>
        <v>0</v>
      </c>
      <c r="H12" s="239"/>
      <c r="I12" s="239">
        <f>'2017 Summary'!E23</f>
        <v>1433.95</v>
      </c>
      <c r="J12" s="239"/>
      <c r="K12" s="239">
        <v>20000</v>
      </c>
      <c r="L12" s="239"/>
      <c r="M12" s="239">
        <f>E12+G12-I12+K12</f>
        <v>5177.0199999999986</v>
      </c>
      <c r="N12" s="333"/>
    </row>
    <row r="13" spans="1:14">
      <c r="A13" s="224"/>
      <c r="B13" s="224" t="s">
        <v>334</v>
      </c>
      <c r="C13" s="326"/>
      <c r="D13" s="326"/>
      <c r="E13" s="239">
        <v>862.67</v>
      </c>
      <c r="F13" s="239"/>
      <c r="G13" s="239">
        <f>'2017 Summary'!D47</f>
        <v>1464.16</v>
      </c>
      <c r="H13" s="239"/>
      <c r="I13" s="239">
        <f>'2017 Summary'!E49</f>
        <v>1505.91</v>
      </c>
      <c r="J13" s="239"/>
      <c r="K13" s="239">
        <v>0</v>
      </c>
      <c r="L13" s="239"/>
      <c r="M13" s="239">
        <f t="shared" ref="M13:M15" si="0">E13+G13-I13+K13</f>
        <v>820.91999999999985</v>
      </c>
      <c r="N13" s="333"/>
    </row>
    <row r="14" spans="1:14">
      <c r="A14" s="224"/>
      <c r="B14" s="224" t="s">
        <v>335</v>
      </c>
      <c r="C14" s="326"/>
      <c r="D14" s="326"/>
      <c r="E14" s="239">
        <v>3153.26</v>
      </c>
      <c r="F14" s="239"/>
      <c r="G14" s="239">
        <f>'2017 Summary'!J40</f>
        <v>2335.75</v>
      </c>
      <c r="H14" s="239"/>
      <c r="I14" s="239">
        <f>'2017 Summary'!K42</f>
        <v>2403.59</v>
      </c>
      <c r="J14" s="239"/>
      <c r="K14" s="239">
        <v>0</v>
      </c>
      <c r="L14" s="239"/>
      <c r="M14" s="239">
        <f t="shared" si="0"/>
        <v>3085.42</v>
      </c>
      <c r="N14" s="333"/>
    </row>
    <row r="15" spans="1:14">
      <c r="A15" s="224"/>
      <c r="B15" s="224" t="s">
        <v>296</v>
      </c>
      <c r="C15" s="326"/>
      <c r="D15" s="326"/>
      <c r="E15" s="239">
        <v>6782.78</v>
      </c>
      <c r="F15" s="239"/>
      <c r="G15" s="239">
        <v>0</v>
      </c>
      <c r="H15" s="239"/>
      <c r="I15" s="239">
        <v>0</v>
      </c>
      <c r="J15" s="239"/>
      <c r="K15" s="239">
        <v>0</v>
      </c>
      <c r="L15" s="239"/>
      <c r="M15" s="239">
        <f t="shared" si="0"/>
        <v>6782.78</v>
      </c>
      <c r="N15" s="333"/>
    </row>
    <row r="16" spans="1:14">
      <c r="A16" s="224"/>
      <c r="B16" s="224" t="s">
        <v>195</v>
      </c>
      <c r="C16" s="326"/>
      <c r="D16" s="326"/>
      <c r="E16" s="239">
        <v>14839.95</v>
      </c>
      <c r="F16" s="239"/>
      <c r="G16" s="239">
        <f>'Statement 2017'!B26</f>
        <v>81.209999999999994</v>
      </c>
      <c r="H16" s="239"/>
      <c r="I16" s="244">
        <v>0</v>
      </c>
      <c r="J16" s="239"/>
      <c r="K16" s="239">
        <v>0</v>
      </c>
      <c r="L16" s="239"/>
      <c r="M16" s="239">
        <f>E16+G16-I16+K16</f>
        <v>14921.16</v>
      </c>
      <c r="N16" s="333"/>
    </row>
    <row r="17" spans="1:14" ht="15.75" customHeight="1">
      <c r="A17" s="226"/>
      <c r="B17" s="224" t="s">
        <v>196</v>
      </c>
      <c r="C17" s="326"/>
      <c r="D17" s="326"/>
      <c r="E17" s="240">
        <v>22591.040000000001</v>
      </c>
      <c r="F17" s="240"/>
      <c r="G17" s="240">
        <f>'2017 Summary'!D7+'2017 Summary'!D35+'2017 Summary'!H7+'2017 Summary'!I20</f>
        <v>22362.679999999997</v>
      </c>
      <c r="H17" s="240"/>
      <c r="I17" s="240">
        <f>'2017 Summary'!E9+'2017 Summary'!E37+'2017 Summary'!J20+'2017 Summary'!I9</f>
        <v>18224.860000000011</v>
      </c>
      <c r="J17" s="240"/>
      <c r="K17" s="244">
        <v>-20000</v>
      </c>
      <c r="L17" s="240"/>
      <c r="M17" s="239">
        <f>E17+G17-I17+K17</f>
        <v>6728.8599999999897</v>
      </c>
      <c r="N17" s="333"/>
    </row>
    <row r="18" spans="1:14">
      <c r="A18" s="342"/>
      <c r="B18" s="333"/>
      <c r="C18" s="333"/>
      <c r="D18" s="333"/>
      <c r="E18" s="241">
        <f>SUM(E12:E17)</f>
        <v>34840.67</v>
      </c>
      <c r="F18" s="242"/>
      <c r="G18" s="241">
        <f>SUM(G12:G17)</f>
        <v>26243.799999999996</v>
      </c>
      <c r="H18" s="242"/>
      <c r="I18" s="241">
        <f>SUM(I12:I17)</f>
        <v>23568.310000000012</v>
      </c>
      <c r="J18" s="243"/>
      <c r="K18" s="241">
        <f>SUM(K12:K17)</f>
        <v>0</v>
      </c>
      <c r="L18" s="243"/>
      <c r="M18" s="349">
        <f>E18+G18-I18+K13</f>
        <v>37516.159999999982</v>
      </c>
      <c r="N18" s="333"/>
    </row>
    <row r="19" spans="1:14" ht="18" customHeight="1">
      <c r="A19" s="342"/>
      <c r="B19" s="226" t="s">
        <v>197</v>
      </c>
      <c r="C19" s="333"/>
      <c r="D19" s="333"/>
      <c r="E19" s="244"/>
      <c r="F19" s="244"/>
      <c r="G19" s="244"/>
      <c r="H19" s="244"/>
      <c r="I19" s="244"/>
      <c r="J19" s="244"/>
      <c r="K19" s="244"/>
      <c r="L19" s="244"/>
      <c r="M19" s="244"/>
      <c r="N19" s="333"/>
    </row>
    <row r="20" spans="1:14">
      <c r="A20" s="224"/>
      <c r="B20" s="224" t="s">
        <v>180</v>
      </c>
      <c r="C20" s="326"/>
      <c r="D20" s="326"/>
      <c r="E20" s="239">
        <v>0</v>
      </c>
      <c r="F20" s="239"/>
      <c r="G20" s="239">
        <v>0</v>
      </c>
      <c r="H20" s="239"/>
      <c r="I20" s="239">
        <v>0</v>
      </c>
      <c r="J20" s="239"/>
      <c r="K20" s="239">
        <v>0</v>
      </c>
      <c r="L20" s="239"/>
      <c r="M20" s="239">
        <f>E20+G20-I20+K20</f>
        <v>0</v>
      </c>
      <c r="N20" s="326"/>
    </row>
    <row r="21" spans="1:14">
      <c r="A21" s="342"/>
      <c r="B21" s="333"/>
      <c r="C21" s="333"/>
      <c r="D21" s="333"/>
      <c r="E21" s="241">
        <f>SUM(E20)</f>
        <v>0</v>
      </c>
      <c r="F21" s="242"/>
      <c r="G21" s="241">
        <f>SUM(G20)</f>
        <v>0</v>
      </c>
      <c r="H21" s="242"/>
      <c r="I21" s="241">
        <f>SUM(I20)</f>
        <v>0</v>
      </c>
      <c r="J21" s="243"/>
      <c r="K21" s="241">
        <f>SUM(K20)</f>
        <v>0</v>
      </c>
      <c r="L21" s="243"/>
      <c r="M21" s="241">
        <f>SUM(M20)</f>
        <v>0</v>
      </c>
      <c r="N21" s="333"/>
    </row>
    <row r="22" spans="1:14" ht="18.75" customHeight="1">
      <c r="A22" s="342"/>
      <c r="B22" s="226" t="s">
        <v>198</v>
      </c>
      <c r="C22" s="326"/>
      <c r="D22" s="333"/>
      <c r="E22" s="245"/>
      <c r="F22" s="244"/>
      <c r="G22" s="245"/>
      <c r="H22" s="244"/>
      <c r="I22" s="245"/>
      <c r="J22" s="245"/>
      <c r="K22" s="245"/>
      <c r="L22" s="245"/>
      <c r="M22" s="245"/>
      <c r="N22" s="333"/>
    </row>
    <row r="23" spans="1:14">
      <c r="A23" s="342"/>
      <c r="B23" s="224" t="s">
        <v>180</v>
      </c>
      <c r="C23" s="333"/>
      <c r="D23" s="333"/>
      <c r="E23" s="239">
        <v>0</v>
      </c>
      <c r="F23" s="239"/>
      <c r="G23" s="239">
        <v>0</v>
      </c>
      <c r="H23" s="239"/>
      <c r="I23" s="239">
        <v>0</v>
      </c>
      <c r="J23" s="239"/>
      <c r="K23" s="239">
        <v>0</v>
      </c>
      <c r="L23" s="240"/>
      <c r="M23" s="239">
        <f>E23+G23-I23+K23</f>
        <v>0</v>
      </c>
      <c r="N23" s="333"/>
    </row>
    <row r="24" spans="1:14">
      <c r="A24" s="342"/>
      <c r="B24" s="333"/>
      <c r="C24" s="333"/>
      <c r="D24" s="333"/>
      <c r="E24" s="241">
        <f>SUM(E23)</f>
        <v>0</v>
      </c>
      <c r="F24" s="242"/>
      <c r="G24" s="241">
        <f>SUM(G23)</f>
        <v>0</v>
      </c>
      <c r="H24" s="242"/>
      <c r="I24" s="241">
        <f>SUM(I23)</f>
        <v>0</v>
      </c>
      <c r="J24" s="243"/>
      <c r="K24" s="241">
        <f>SUM(K23)</f>
        <v>0</v>
      </c>
      <c r="L24" s="243"/>
      <c r="M24" s="241">
        <f>SUM(M23)</f>
        <v>0</v>
      </c>
      <c r="N24" s="333"/>
    </row>
    <row r="25" spans="1:14">
      <c r="A25" s="342"/>
      <c r="B25" s="333"/>
      <c r="C25" s="333"/>
      <c r="D25" s="333"/>
      <c r="E25" s="245"/>
      <c r="F25" s="244"/>
      <c r="G25" s="245"/>
      <c r="H25" s="244"/>
      <c r="I25" s="245"/>
      <c r="J25" s="245"/>
      <c r="K25" s="245"/>
      <c r="L25" s="245"/>
      <c r="M25" s="245"/>
      <c r="N25" s="333"/>
    </row>
    <row r="26" spans="1:14" ht="24" customHeight="1" thickBot="1">
      <c r="A26" s="224"/>
      <c r="B26" s="246" t="s">
        <v>199</v>
      </c>
      <c r="D26" s="326"/>
      <c r="E26" s="247">
        <f>E18+E21+E24</f>
        <v>34840.67</v>
      </c>
      <c r="F26" s="242"/>
      <c r="G26" s="247">
        <f>G18+G21+G24</f>
        <v>26243.799999999996</v>
      </c>
      <c r="H26" s="242"/>
      <c r="I26" s="247">
        <f>I18+I21+I24</f>
        <v>23568.310000000012</v>
      </c>
      <c r="J26" s="242"/>
      <c r="K26" s="247">
        <f>K18+K21+K24</f>
        <v>0</v>
      </c>
      <c r="L26" s="242"/>
      <c r="M26" s="247">
        <f>M18+M21+M24</f>
        <v>37516.159999999982</v>
      </c>
      <c r="N26" s="326"/>
    </row>
    <row r="27" spans="1:14" ht="21" customHeight="1" thickTop="1">
      <c r="A27" s="342"/>
      <c r="B27" s="328"/>
      <c r="C27" s="328"/>
      <c r="D27" s="328"/>
      <c r="E27" s="350"/>
      <c r="F27" s="326"/>
      <c r="G27" s="220"/>
      <c r="H27" s="220"/>
      <c r="I27" s="220"/>
      <c r="J27" s="220"/>
      <c r="K27" s="220"/>
      <c r="L27" s="220"/>
      <c r="M27" s="220"/>
      <c r="N27" s="333"/>
    </row>
    <row r="28" spans="1:14" ht="19.5" customHeight="1">
      <c r="A28" s="342"/>
      <c r="B28" s="399" t="s">
        <v>200</v>
      </c>
      <c r="C28" s="400"/>
      <c r="D28" s="400"/>
      <c r="E28" s="400"/>
      <c r="F28" s="400"/>
      <c r="G28" s="400"/>
      <c r="H28" s="400"/>
      <c r="I28" s="400"/>
      <c r="J28" s="400"/>
      <c r="K28" s="400"/>
      <c r="L28" s="400"/>
      <c r="M28" s="400"/>
      <c r="N28" s="333"/>
    </row>
    <row r="29" spans="1:14">
      <c r="B29" s="326" t="s">
        <v>201</v>
      </c>
      <c r="C29" s="248"/>
      <c r="D29" s="326"/>
      <c r="E29" s="326"/>
      <c r="F29" s="326"/>
      <c r="G29" s="326"/>
      <c r="H29" s="326"/>
    </row>
    <row r="30" spans="1:14">
      <c r="B30" s="224" t="s">
        <v>202</v>
      </c>
    </row>
    <row r="31" spans="1:14">
      <c r="B31" s="224" t="s">
        <v>203</v>
      </c>
    </row>
    <row r="32" spans="1:14">
      <c r="B32" s="224" t="s">
        <v>204</v>
      </c>
    </row>
    <row r="33" spans="1:13">
      <c r="B33" s="342"/>
    </row>
    <row r="34" spans="1:13">
      <c r="B34" s="223" t="s">
        <v>205</v>
      </c>
      <c r="C34" s="333"/>
    </row>
    <row r="35" spans="1:13">
      <c r="B35" s="224" t="s">
        <v>206</v>
      </c>
    </row>
    <row r="36" spans="1:13">
      <c r="B36" s="342"/>
    </row>
    <row r="37" spans="1:13">
      <c r="B37" s="223" t="s">
        <v>207</v>
      </c>
    </row>
    <row r="38" spans="1:13">
      <c r="B38" s="224" t="s">
        <v>208</v>
      </c>
    </row>
    <row r="39" spans="1:13">
      <c r="B39" s="342"/>
    </row>
    <row r="40" spans="1:13" ht="21">
      <c r="B40" s="342"/>
      <c r="M40" s="249" t="s">
        <v>159</v>
      </c>
    </row>
    <row r="41" spans="1:13" s="326" customFormat="1" ht="13.2">
      <c r="E41" s="206" t="s">
        <v>156</v>
      </c>
      <c r="G41" s="205" t="s">
        <v>157</v>
      </c>
      <c r="I41" s="206" t="s">
        <v>119</v>
      </c>
    </row>
    <row r="42" spans="1:13">
      <c r="E42" s="330" t="s">
        <v>120</v>
      </c>
      <c r="F42" s="205"/>
      <c r="G42" s="206" t="s">
        <v>120</v>
      </c>
      <c r="H42" s="206"/>
      <c r="I42" s="206" t="s">
        <v>120</v>
      </c>
      <c r="J42" s="206"/>
      <c r="K42" s="206" t="s">
        <v>31</v>
      </c>
      <c r="L42" s="206"/>
      <c r="M42" s="206" t="s">
        <v>31</v>
      </c>
    </row>
    <row r="43" spans="1:13">
      <c r="E43" s="206">
        <v>2017</v>
      </c>
      <c r="F43" s="326"/>
      <c r="G43" s="206">
        <v>2017</v>
      </c>
      <c r="H43" s="206"/>
      <c r="I43" s="206">
        <v>2017</v>
      </c>
      <c r="J43" s="206"/>
      <c r="K43" s="206">
        <v>2017</v>
      </c>
      <c r="L43" s="206"/>
      <c r="M43" s="206">
        <v>2016</v>
      </c>
    </row>
    <row r="44" spans="1:13">
      <c r="E44" s="206" t="s">
        <v>121</v>
      </c>
      <c r="F44" s="206"/>
      <c r="G44" s="206" t="s">
        <v>121</v>
      </c>
      <c r="H44" s="206"/>
      <c r="I44" s="206" t="s">
        <v>121</v>
      </c>
      <c r="J44" s="206"/>
      <c r="K44" s="206" t="s">
        <v>121</v>
      </c>
      <c r="L44" s="206"/>
      <c r="M44" s="206" t="s">
        <v>121</v>
      </c>
    </row>
    <row r="45" spans="1:13" ht="34.5" customHeight="1">
      <c r="A45" s="238" t="s">
        <v>209</v>
      </c>
      <c r="B45" s="226" t="s">
        <v>210</v>
      </c>
    </row>
    <row r="46" spans="1:13">
      <c r="A46" s="238"/>
      <c r="C46" s="224" t="s">
        <v>122</v>
      </c>
      <c r="E46" s="239">
        <f>'Statement 2017'!B11</f>
        <v>20</v>
      </c>
      <c r="F46" s="239"/>
      <c r="G46" s="239">
        <v>0</v>
      </c>
      <c r="H46" s="239"/>
      <c r="I46" s="239">
        <v>0</v>
      </c>
      <c r="J46" s="244"/>
      <c r="K46" s="244">
        <f t="shared" ref="K46:K51" si="1">E46+G46+I46</f>
        <v>20</v>
      </c>
      <c r="L46" s="244"/>
      <c r="M46" s="244">
        <v>20</v>
      </c>
    </row>
    <row r="47" spans="1:13">
      <c r="A47" s="238"/>
      <c r="C47" s="224" t="s">
        <v>123</v>
      </c>
      <c r="E47" s="250">
        <f>'Statement 2017'!B16</f>
        <v>10741</v>
      </c>
      <c r="F47" s="239"/>
      <c r="G47" s="239">
        <v>0</v>
      </c>
      <c r="H47" s="239"/>
      <c r="I47" s="239">
        <v>0</v>
      </c>
      <c r="J47" s="244"/>
      <c r="K47" s="244">
        <f t="shared" si="1"/>
        <v>10741</v>
      </c>
      <c r="L47" s="244"/>
      <c r="M47" s="244">
        <v>11256</v>
      </c>
    </row>
    <row r="48" spans="1:13">
      <c r="A48" s="238"/>
      <c r="C48" s="224" t="s">
        <v>124</v>
      </c>
      <c r="E48" s="239">
        <f>'Statement 2017'!B17</f>
        <v>0</v>
      </c>
      <c r="F48" s="239"/>
      <c r="G48" s="239">
        <v>0</v>
      </c>
      <c r="H48" s="239"/>
      <c r="I48" s="239">
        <v>0</v>
      </c>
      <c r="J48" s="244"/>
      <c r="K48" s="244">
        <f t="shared" si="1"/>
        <v>0</v>
      </c>
      <c r="L48" s="244"/>
      <c r="M48" s="244">
        <v>0</v>
      </c>
    </row>
    <row r="49" spans="1:14">
      <c r="A49" s="238"/>
      <c r="C49" s="224" t="s">
        <v>125</v>
      </c>
      <c r="E49" s="239">
        <f>'Statement 2017'!B12</f>
        <v>3541.9499999999994</v>
      </c>
      <c r="F49" s="239"/>
      <c r="G49" s="239">
        <v>0</v>
      </c>
      <c r="H49" s="239"/>
      <c r="I49" s="239">
        <v>0</v>
      </c>
      <c r="J49" s="244"/>
      <c r="K49" s="244">
        <f t="shared" si="1"/>
        <v>3541.9499999999994</v>
      </c>
      <c r="L49" s="244"/>
      <c r="M49" s="244">
        <v>3567.09</v>
      </c>
    </row>
    <row r="50" spans="1:14">
      <c r="A50" s="238"/>
      <c r="C50" s="224" t="s">
        <v>126</v>
      </c>
      <c r="E50" s="239">
        <f>'Statement 2017'!B13+'Statement 2017'!B24+'Statement 2017'!B33</f>
        <v>1271.19</v>
      </c>
      <c r="F50" s="239"/>
      <c r="G50" s="239">
        <v>0</v>
      </c>
      <c r="H50" s="239"/>
      <c r="I50" s="239">
        <v>0</v>
      </c>
      <c r="J50" s="244"/>
      <c r="K50" s="244">
        <f t="shared" si="1"/>
        <v>1271.19</v>
      </c>
      <c r="L50" s="244"/>
      <c r="M50" s="244">
        <v>4042.83</v>
      </c>
    </row>
    <row r="51" spans="1:14">
      <c r="A51" s="326"/>
      <c r="B51" s="326"/>
      <c r="C51" s="326" t="s">
        <v>1</v>
      </c>
      <c r="D51" s="326"/>
      <c r="E51" s="244">
        <f>'Statement 2017'!B19</f>
        <v>177.64999999999998</v>
      </c>
      <c r="F51" s="244"/>
      <c r="G51" s="244">
        <v>0</v>
      </c>
      <c r="H51" s="244"/>
      <c r="I51" s="244">
        <v>0</v>
      </c>
      <c r="J51" s="244"/>
      <c r="K51" s="244">
        <f t="shared" si="1"/>
        <v>177.64999999999998</v>
      </c>
      <c r="L51" s="244"/>
      <c r="M51" s="244">
        <v>171.91</v>
      </c>
      <c r="N51" s="333"/>
    </row>
    <row r="52" spans="1:14">
      <c r="A52" s="326"/>
      <c r="B52" s="326"/>
      <c r="C52" s="326"/>
      <c r="D52" s="326"/>
      <c r="E52" s="244"/>
      <c r="F52" s="244"/>
      <c r="G52" s="244"/>
      <c r="H52" s="244"/>
      <c r="I52" s="244"/>
      <c r="J52" s="244"/>
      <c r="K52" s="244"/>
      <c r="L52" s="244"/>
      <c r="M52" s="244"/>
      <c r="N52" s="333"/>
    </row>
    <row r="53" spans="1:14" ht="16.2" thickBot="1">
      <c r="A53" s="238"/>
      <c r="E53" s="251">
        <f>SUM(E46:E51)</f>
        <v>15751.789999999999</v>
      </c>
      <c r="F53" s="205"/>
      <c r="G53" s="252">
        <f>SUM(G46:G50)</f>
        <v>0</v>
      </c>
      <c r="H53" s="205"/>
      <c r="I53" s="252">
        <f>SUM(I46:I50)</f>
        <v>0</v>
      </c>
      <c r="J53" s="205"/>
      <c r="K53" s="253">
        <f>SUM(K46:K51)</f>
        <v>15751.789999999999</v>
      </c>
      <c r="L53" s="205"/>
      <c r="M53" s="247">
        <f>SUM(M46:M52)</f>
        <v>19057.829999999998</v>
      </c>
    </row>
    <row r="54" spans="1:14" ht="34.5" customHeight="1" thickTop="1">
      <c r="A54" s="238" t="s">
        <v>211</v>
      </c>
      <c r="B54" s="226" t="s">
        <v>212</v>
      </c>
      <c r="E54" s="254"/>
      <c r="F54" s="254"/>
      <c r="G54" s="254"/>
      <c r="H54" s="254"/>
      <c r="I54" s="254"/>
      <c r="J54" s="254"/>
      <c r="K54" s="254"/>
      <c r="L54" s="254"/>
      <c r="M54" s="254"/>
    </row>
    <row r="55" spans="1:14" ht="24" customHeight="1">
      <c r="A55" s="238"/>
      <c r="B55" s="226" t="s">
        <v>168</v>
      </c>
      <c r="E55" s="254"/>
      <c r="F55" s="254"/>
      <c r="G55" s="254"/>
      <c r="H55" s="254"/>
      <c r="I55" s="254"/>
      <c r="J55" s="254"/>
      <c r="K55" s="254"/>
      <c r="L55" s="254"/>
      <c r="M55" s="254"/>
    </row>
    <row r="56" spans="1:14">
      <c r="A56" s="238"/>
      <c r="C56" s="224" t="s">
        <v>84</v>
      </c>
      <c r="E56" s="239">
        <f>'Statement 2017'!G28</f>
        <v>1903.9099999999996</v>
      </c>
      <c r="F56" s="239"/>
      <c r="G56" s="239">
        <v>0</v>
      </c>
      <c r="H56" s="239"/>
      <c r="I56" s="239">
        <v>0</v>
      </c>
      <c r="J56" s="244"/>
      <c r="K56" s="244">
        <f>SUM(K58)</f>
        <v>1903.9099999999996</v>
      </c>
      <c r="L56" s="244"/>
      <c r="M56" s="244">
        <v>1195.5</v>
      </c>
    </row>
    <row r="57" spans="1:14">
      <c r="A57" s="238"/>
      <c r="C57" s="224"/>
      <c r="E57" s="213"/>
      <c r="F57" s="213"/>
      <c r="G57" s="213"/>
      <c r="H57" s="213"/>
      <c r="I57" s="213"/>
      <c r="J57" s="213"/>
      <c r="K57" s="213"/>
      <c r="L57" s="213"/>
      <c r="M57" s="213"/>
    </row>
    <row r="58" spans="1:14" ht="16.2" thickBot="1">
      <c r="A58" s="238"/>
      <c r="E58" s="247">
        <f>SUM(E56:E57)</f>
        <v>1903.9099999999996</v>
      </c>
      <c r="F58" s="242"/>
      <c r="G58" s="247">
        <f>SUM(G56:G57)</f>
        <v>0</v>
      </c>
      <c r="H58" s="242"/>
      <c r="I58" s="247">
        <f>SUM(I56:I57)</f>
        <v>0</v>
      </c>
      <c r="J58" s="242"/>
      <c r="K58" s="247">
        <f>SUM(E58:I58)</f>
        <v>1903.9099999999996</v>
      </c>
      <c r="L58" s="242"/>
      <c r="M58" s="247">
        <f>SUM(M56:M57)</f>
        <v>1195.5</v>
      </c>
    </row>
    <row r="59" spans="1:14" ht="34.5" customHeight="1" thickTop="1">
      <c r="A59" s="238"/>
      <c r="B59" s="226" t="s">
        <v>169</v>
      </c>
      <c r="E59" s="326"/>
      <c r="F59" s="326"/>
      <c r="G59" s="326"/>
      <c r="H59" s="326"/>
      <c r="I59" s="326"/>
      <c r="J59" s="326"/>
      <c r="K59" s="326"/>
      <c r="L59" s="326"/>
      <c r="M59" s="326"/>
    </row>
    <row r="60" spans="1:14">
      <c r="A60" s="238"/>
      <c r="C60" s="224" t="s">
        <v>127</v>
      </c>
      <c r="E60" s="239">
        <f>'Statement 2017'!G10</f>
        <v>7123.9999999999982</v>
      </c>
      <c r="F60" s="239"/>
      <c r="G60" s="239">
        <v>0</v>
      </c>
      <c r="H60" s="239"/>
      <c r="I60" s="239">
        <v>0</v>
      </c>
      <c r="J60" s="244"/>
      <c r="K60" s="244">
        <f t="shared" ref="K60:K74" si="2">E60+G60+I60</f>
        <v>7123.9999999999982</v>
      </c>
      <c r="L60" s="244"/>
      <c r="M60" s="244">
        <v>5272</v>
      </c>
    </row>
    <row r="61" spans="1:14">
      <c r="A61" s="238"/>
      <c r="C61" s="224" t="s">
        <v>128</v>
      </c>
      <c r="E61" s="239">
        <f>'Statement 2017'!G20</f>
        <v>726.67</v>
      </c>
      <c r="F61" s="239"/>
      <c r="G61" s="239">
        <v>0</v>
      </c>
      <c r="H61" s="239"/>
      <c r="I61" s="239">
        <v>0</v>
      </c>
      <c r="J61" s="244"/>
      <c r="K61" s="244">
        <f t="shared" si="2"/>
        <v>726.67</v>
      </c>
      <c r="L61" s="244"/>
      <c r="M61" s="244">
        <v>697.5</v>
      </c>
    </row>
    <row r="62" spans="1:14">
      <c r="C62" s="224" t="s">
        <v>129</v>
      </c>
      <c r="E62" s="239">
        <v>0</v>
      </c>
      <c r="F62" s="239"/>
      <c r="G62" s="239">
        <v>0</v>
      </c>
      <c r="H62" s="239"/>
      <c r="I62" s="239">
        <v>0</v>
      </c>
      <c r="J62" s="244"/>
      <c r="K62" s="244">
        <f t="shared" si="2"/>
        <v>0</v>
      </c>
      <c r="L62" s="244"/>
      <c r="M62" s="244">
        <v>0</v>
      </c>
    </row>
    <row r="63" spans="1:14">
      <c r="C63" s="224" t="s">
        <v>130</v>
      </c>
      <c r="E63" s="239">
        <f>'Statement 2017'!G12</f>
        <v>246.43</v>
      </c>
      <c r="F63" s="239"/>
      <c r="G63" s="239">
        <v>0</v>
      </c>
      <c r="H63" s="239"/>
      <c r="I63" s="239">
        <v>0</v>
      </c>
      <c r="J63" s="244"/>
      <c r="K63" s="244">
        <f t="shared" si="2"/>
        <v>246.43</v>
      </c>
      <c r="L63" s="244"/>
      <c r="M63" s="244">
        <v>2563.9899999999998</v>
      </c>
    </row>
    <row r="64" spans="1:14">
      <c r="C64" s="224" t="s">
        <v>131</v>
      </c>
      <c r="E64" s="239">
        <f>'Statement 2017'!G22</f>
        <v>318.55</v>
      </c>
      <c r="F64" s="239"/>
      <c r="G64" s="239">
        <v>0</v>
      </c>
      <c r="H64" s="239"/>
      <c r="I64" s="239">
        <v>0</v>
      </c>
      <c r="J64" s="244"/>
      <c r="K64" s="244">
        <f t="shared" si="2"/>
        <v>318.55</v>
      </c>
      <c r="L64" s="244"/>
      <c r="M64" s="244">
        <v>612.75</v>
      </c>
    </row>
    <row r="65" spans="2:13">
      <c r="C65" s="224" t="s">
        <v>132</v>
      </c>
      <c r="E65" s="239">
        <v>0</v>
      </c>
      <c r="F65" s="239"/>
      <c r="G65" s="239">
        <v>0</v>
      </c>
      <c r="H65" s="239"/>
      <c r="I65" s="239">
        <v>0</v>
      </c>
      <c r="J65" s="244"/>
      <c r="K65" s="244">
        <f t="shared" si="2"/>
        <v>0</v>
      </c>
      <c r="L65" s="244"/>
      <c r="M65" s="244">
        <v>0</v>
      </c>
    </row>
    <row r="66" spans="2:13">
      <c r="C66" s="224" t="s">
        <v>133</v>
      </c>
      <c r="E66" s="239">
        <f>'Statement 2017'!C44</f>
        <v>1433.95</v>
      </c>
      <c r="F66" s="239"/>
      <c r="G66" s="239">
        <v>0</v>
      </c>
      <c r="H66" s="239"/>
      <c r="I66" s="239">
        <v>0</v>
      </c>
      <c r="J66" s="244"/>
      <c r="K66" s="244">
        <f t="shared" si="2"/>
        <v>1433.95</v>
      </c>
      <c r="L66" s="244"/>
      <c r="M66" s="244">
        <v>6390.58</v>
      </c>
    </row>
    <row r="67" spans="2:13">
      <c r="C67" s="224" t="s">
        <v>213</v>
      </c>
      <c r="E67" s="239">
        <v>0</v>
      </c>
      <c r="F67" s="239"/>
      <c r="G67" s="239">
        <v>0</v>
      </c>
      <c r="H67" s="239"/>
      <c r="I67" s="239">
        <v>0</v>
      </c>
      <c r="J67" s="244"/>
      <c r="K67" s="244">
        <f t="shared" si="2"/>
        <v>0</v>
      </c>
      <c r="L67" s="244"/>
      <c r="M67" s="244">
        <v>0</v>
      </c>
    </row>
    <row r="68" spans="2:13">
      <c r="C68" s="224" t="s">
        <v>134</v>
      </c>
      <c r="E68" s="239">
        <f>'Statement 2017'!G30</f>
        <v>1284.97</v>
      </c>
      <c r="F68" s="239"/>
      <c r="G68" s="239">
        <v>0</v>
      </c>
      <c r="H68" s="239"/>
      <c r="I68" s="239">
        <v>0</v>
      </c>
      <c r="J68" s="244"/>
      <c r="K68" s="244">
        <f t="shared" si="2"/>
        <v>1284.97</v>
      </c>
      <c r="L68" s="244"/>
      <c r="M68" s="244">
        <v>1129.3800000000001</v>
      </c>
    </row>
    <row r="69" spans="2:13">
      <c r="C69" s="224" t="s">
        <v>135</v>
      </c>
      <c r="E69" s="239">
        <f>'Statement 2017'!G18</f>
        <v>1434.95</v>
      </c>
      <c r="F69" s="239"/>
      <c r="G69" s="239">
        <v>0</v>
      </c>
      <c r="H69" s="239"/>
      <c r="I69" s="239">
        <v>0</v>
      </c>
      <c r="J69" s="244"/>
      <c r="K69" s="244">
        <f t="shared" si="2"/>
        <v>1434.95</v>
      </c>
      <c r="L69" s="244"/>
      <c r="M69" s="244">
        <v>1405.17</v>
      </c>
    </row>
    <row r="70" spans="2:13">
      <c r="C70" s="224" t="s">
        <v>1</v>
      </c>
      <c r="E70" s="239">
        <f>'Statement 2017'!G25</f>
        <v>81.98</v>
      </c>
      <c r="F70" s="239"/>
      <c r="G70" s="239">
        <v>0</v>
      </c>
      <c r="H70" s="239"/>
      <c r="I70" s="239">
        <v>0</v>
      </c>
      <c r="J70" s="244"/>
      <c r="K70" s="244">
        <f t="shared" si="2"/>
        <v>81.98</v>
      </c>
      <c r="L70" s="244"/>
      <c r="M70" s="244">
        <v>61.49</v>
      </c>
    </row>
    <row r="71" spans="2:13">
      <c r="C71" s="224" t="s">
        <v>214</v>
      </c>
      <c r="E71" s="239">
        <f>'[1]Statement 2015'!G21</f>
        <v>0</v>
      </c>
      <c r="F71" s="239"/>
      <c r="G71" s="239">
        <v>0</v>
      </c>
      <c r="H71" s="239"/>
      <c r="I71" s="239">
        <v>0</v>
      </c>
      <c r="J71" s="244"/>
      <c r="K71" s="244">
        <f t="shared" si="2"/>
        <v>0</v>
      </c>
      <c r="L71" s="244"/>
      <c r="M71" s="244">
        <v>0</v>
      </c>
    </row>
    <row r="72" spans="2:13">
      <c r="C72" s="224" t="s">
        <v>136</v>
      </c>
      <c r="E72" s="239">
        <f>'Statement 2017'!G16</f>
        <v>3513.06</v>
      </c>
      <c r="F72" s="239"/>
      <c r="G72" s="239">
        <v>0</v>
      </c>
      <c r="H72" s="239"/>
      <c r="I72" s="239">
        <v>0</v>
      </c>
      <c r="J72" s="244"/>
      <c r="K72" s="244">
        <f t="shared" si="2"/>
        <v>3513.06</v>
      </c>
      <c r="L72" s="244"/>
      <c r="M72" s="244">
        <v>627.05999999999995</v>
      </c>
    </row>
    <row r="73" spans="2:13">
      <c r="C73" s="224" t="s">
        <v>137</v>
      </c>
      <c r="E73" s="239">
        <f>'Statement 2017'!G32</f>
        <v>555.72000000000014</v>
      </c>
      <c r="F73" s="239"/>
      <c r="G73" s="239">
        <v>0</v>
      </c>
      <c r="H73" s="239"/>
      <c r="I73" s="239">
        <v>0</v>
      </c>
      <c r="J73" s="244"/>
      <c r="K73" s="244">
        <f t="shared" si="2"/>
        <v>555.72000000000014</v>
      </c>
      <c r="L73" s="244"/>
      <c r="M73" s="244">
        <v>459.05</v>
      </c>
    </row>
    <row r="74" spans="2:13">
      <c r="C74" s="224" t="s">
        <v>138</v>
      </c>
      <c r="E74" s="239">
        <f>'Statement 2017'!G33+'Statement 2017'!G27+'Statement 2017'!G31</f>
        <v>995.12000000000012</v>
      </c>
      <c r="F74" s="239"/>
      <c r="G74" s="239">
        <v>0</v>
      </c>
      <c r="H74" s="239"/>
      <c r="I74" s="239">
        <v>0</v>
      </c>
      <c r="J74" s="244"/>
      <c r="K74" s="244">
        <f t="shared" si="2"/>
        <v>995.12000000000012</v>
      </c>
      <c r="L74" s="244"/>
      <c r="M74" s="244">
        <v>630.83000000000004</v>
      </c>
    </row>
    <row r="75" spans="2:13" ht="16.2" thickBot="1">
      <c r="E75" s="247">
        <f>SUM(E60:E74)</f>
        <v>17715.399999999998</v>
      </c>
      <c r="F75" s="242"/>
      <c r="G75" s="247">
        <f>SUM(G60:G74)</f>
        <v>0</v>
      </c>
      <c r="H75" s="242"/>
      <c r="I75" s="247">
        <f>SUM(I60:I74)</f>
        <v>0</v>
      </c>
      <c r="J75" s="242"/>
      <c r="K75" s="247">
        <f>SUM(K60:K74)</f>
        <v>17715.399999999998</v>
      </c>
      <c r="L75" s="242"/>
      <c r="M75" s="247">
        <f>SUM(M60:M74)</f>
        <v>19849.800000000007</v>
      </c>
    </row>
    <row r="76" spans="2:13" ht="34.5" customHeight="1" thickTop="1">
      <c r="B76" s="226"/>
      <c r="E76" s="326"/>
      <c r="F76" s="326"/>
      <c r="G76" s="326"/>
      <c r="H76" s="326"/>
      <c r="I76" s="326"/>
      <c r="J76" s="326"/>
      <c r="K76" s="326"/>
      <c r="L76" s="326"/>
      <c r="M76" s="326"/>
    </row>
    <row r="77" spans="2:13">
      <c r="C77" s="224"/>
      <c r="E77" s="326"/>
      <c r="F77" s="326"/>
      <c r="G77" s="326"/>
      <c r="H77" s="326"/>
      <c r="I77" s="326"/>
      <c r="J77" s="326"/>
      <c r="K77" s="215"/>
      <c r="L77" s="326"/>
      <c r="M77" s="326"/>
    </row>
    <row r="78" spans="2:13" ht="34.5" customHeight="1">
      <c r="B78" s="226"/>
      <c r="E78" s="326"/>
      <c r="F78" s="326"/>
      <c r="G78" s="326"/>
      <c r="H78" s="326"/>
      <c r="I78" s="326"/>
      <c r="J78" s="326"/>
      <c r="K78" s="326"/>
      <c r="L78" s="326"/>
      <c r="M78" s="326"/>
    </row>
    <row r="79" spans="2:13">
      <c r="C79" s="224"/>
      <c r="E79" s="326"/>
      <c r="F79" s="326"/>
      <c r="G79" s="326"/>
      <c r="H79" s="326"/>
      <c r="I79" s="326"/>
      <c r="J79" s="326"/>
      <c r="K79" s="215"/>
      <c r="L79" s="326"/>
      <c r="M79" s="326"/>
    </row>
    <row r="80" spans="2:13" ht="6.75" customHeight="1">
      <c r="C80" s="224"/>
      <c r="E80" s="326"/>
      <c r="F80" s="326"/>
      <c r="G80" s="326"/>
      <c r="H80" s="326"/>
      <c r="I80" s="326"/>
      <c r="J80" s="326"/>
      <c r="K80" s="215"/>
      <c r="L80" s="326"/>
      <c r="M80" s="326"/>
    </row>
    <row r="81" spans="1:13" ht="15" hidden="1" customHeight="1">
      <c r="E81" s="255"/>
      <c r="F81" s="255"/>
      <c r="G81" s="255"/>
      <c r="H81" s="255"/>
      <c r="I81" s="255"/>
      <c r="J81" s="255"/>
      <c r="K81" s="255"/>
      <c r="L81" s="255"/>
      <c r="M81" s="255"/>
    </row>
    <row r="82" spans="1:13">
      <c r="A82" s="256" t="s">
        <v>215</v>
      </c>
      <c r="B82" s="226" t="s">
        <v>216</v>
      </c>
    </row>
    <row r="83" spans="1:13" ht="90" customHeight="1">
      <c r="A83" s="238"/>
      <c r="B83" s="398" t="s">
        <v>217</v>
      </c>
      <c r="C83" s="401"/>
      <c r="D83" s="401"/>
      <c r="E83" s="401"/>
      <c r="F83" s="401"/>
      <c r="G83" s="401"/>
      <c r="H83" s="401"/>
      <c r="I83" s="401"/>
      <c r="J83" s="401"/>
      <c r="K83" s="401"/>
      <c r="L83" s="401"/>
      <c r="M83" s="401"/>
    </row>
    <row r="84" spans="1:13">
      <c r="A84" s="238"/>
      <c r="K84" s="206">
        <v>2017</v>
      </c>
      <c r="L84" s="206"/>
      <c r="M84" s="206">
        <v>2016</v>
      </c>
    </row>
    <row r="85" spans="1:13">
      <c r="A85" s="238"/>
      <c r="K85" s="206" t="s">
        <v>121</v>
      </c>
      <c r="L85" s="206"/>
      <c r="M85" s="206" t="s">
        <v>121</v>
      </c>
    </row>
    <row r="86" spans="1:13">
      <c r="A86" s="238" t="s">
        <v>218</v>
      </c>
      <c r="B86" s="226" t="s">
        <v>219</v>
      </c>
    </row>
    <row r="87" spans="1:13">
      <c r="A87" s="238"/>
      <c r="C87" s="224" t="s">
        <v>105</v>
      </c>
      <c r="K87" s="257">
        <f>'2017 In'!P65</f>
        <v>39.5</v>
      </c>
      <c r="M87" s="257">
        <v>90.62</v>
      </c>
    </row>
    <row r="88" spans="1:13" ht="16.2" thickBot="1">
      <c r="C88" s="224" t="s">
        <v>408</v>
      </c>
      <c r="K88" s="258">
        <f>'2017 In'!P73</f>
        <v>370.8</v>
      </c>
      <c r="M88" s="258">
        <v>0</v>
      </c>
    </row>
    <row r="89" spans="1:13" ht="16.2" thickBot="1">
      <c r="K89" s="259">
        <f>SUM(K87:K88)</f>
        <v>410.3</v>
      </c>
      <c r="L89" s="206"/>
      <c r="M89" s="259">
        <f>SUM(M87:M88)</f>
        <v>90.62</v>
      </c>
    </row>
    <row r="90" spans="1:13" ht="16.2" thickTop="1"/>
  </sheetData>
  <mergeCells count="4">
    <mergeCell ref="C5:M5"/>
    <mergeCell ref="C6:M6"/>
    <mergeCell ref="B28:M28"/>
    <mergeCell ref="B83:M83"/>
  </mergeCells>
  <pageMargins left="0.35433070866141736" right="0.15748031496062992" top="0.59055118110236227" bottom="0.19685039370078741" header="0.51181102362204722" footer="0.51181102362204722"/>
  <pageSetup paperSize="9" firstPageNumber="9" orientation="portrait" useFirstPageNumber="1" r:id="rId1"/>
  <headerFooter alignWithMargins="0">
    <oddFooter>&amp;R- &amp;P -</oddFooter>
  </headerFooter>
  <rowBreaks count="2" manualBreakCount="2">
    <brk id="40" max="16383" man="1"/>
    <brk id="81" max="16383" man="1"/>
  </rowBreaks>
</worksheet>
</file>

<file path=xl/worksheets/sheet4.xml><?xml version="1.0" encoding="utf-8"?>
<worksheet xmlns="http://schemas.openxmlformats.org/spreadsheetml/2006/main" xmlns:r="http://schemas.openxmlformats.org/officeDocument/2006/relationships">
  <sheetPr>
    <tabColor indexed="21"/>
  </sheetPr>
  <dimension ref="A1:K18"/>
  <sheetViews>
    <sheetView tabSelected="1" workbookViewId="0">
      <selection activeCell="A9" sqref="A9"/>
    </sheetView>
  </sheetViews>
  <sheetFormatPr defaultColWidth="9.109375" defaultRowHeight="15.6"/>
  <cols>
    <col min="1" max="1" width="4.6640625" style="327" customWidth="1"/>
    <col min="2" max="2" width="61.5546875" style="327" customWidth="1"/>
    <col min="3" max="3" width="16" style="327" customWidth="1"/>
    <col min="4" max="4" width="4.5546875" style="327" customWidth="1"/>
    <col min="5" max="5" width="16" style="327" customWidth="1"/>
    <col min="6" max="16384" width="9.109375" style="327"/>
  </cols>
  <sheetData>
    <row r="1" spans="1:11">
      <c r="A1" s="329" t="s">
        <v>220</v>
      </c>
    </row>
    <row r="2" spans="1:11" ht="42.75" customHeight="1">
      <c r="A2" s="402" t="s">
        <v>221</v>
      </c>
      <c r="B2" s="402"/>
      <c r="C2" s="402"/>
      <c r="D2" s="402"/>
      <c r="E2" s="402"/>
      <c r="F2" s="260"/>
      <c r="G2" s="260"/>
      <c r="H2" s="260"/>
      <c r="I2" s="260"/>
      <c r="J2" s="260"/>
      <c r="K2" s="260"/>
    </row>
    <row r="3" spans="1:11" ht="42.75" customHeight="1">
      <c r="A3" s="402" t="s">
        <v>222</v>
      </c>
      <c r="B3" s="402"/>
      <c r="C3" s="402"/>
      <c r="D3" s="402"/>
      <c r="E3" s="402"/>
      <c r="F3" s="260"/>
      <c r="G3" s="260"/>
      <c r="H3" s="260"/>
      <c r="I3" s="260"/>
      <c r="J3" s="260"/>
      <c r="K3" s="260"/>
    </row>
    <row r="4" spans="1:11" ht="45.75" customHeight="1">
      <c r="C4" s="330">
        <v>2017</v>
      </c>
      <c r="E4" s="330">
        <v>2016</v>
      </c>
    </row>
    <row r="5" spans="1:11" ht="18.75" customHeight="1">
      <c r="C5" s="330" t="s">
        <v>121</v>
      </c>
      <c r="E5" s="330" t="s">
        <v>121</v>
      </c>
    </row>
    <row r="6" spans="1:11" ht="27" customHeight="1">
      <c r="A6" s="223" t="s">
        <v>336</v>
      </c>
      <c r="C6" s="330"/>
      <c r="E6" s="330"/>
    </row>
    <row r="7" spans="1:11" ht="27.75" customHeight="1" thickBot="1">
      <c r="A7" s="342" t="s">
        <v>223</v>
      </c>
      <c r="C7" s="392">
        <v>23932.78</v>
      </c>
      <c r="E7" s="392">
        <v>17291.79</v>
      </c>
    </row>
    <row r="8" spans="1:11" ht="63" customHeight="1" thickTop="1">
      <c r="A8" s="223" t="s">
        <v>337</v>
      </c>
      <c r="C8" s="261"/>
    </row>
    <row r="9" spans="1:11" ht="27.75" customHeight="1" thickBot="1">
      <c r="A9" s="342" t="s">
        <v>409</v>
      </c>
      <c r="C9" s="392">
        <v>69359.100000000006</v>
      </c>
      <c r="E9" s="392">
        <v>68992.899999999994</v>
      </c>
    </row>
    <row r="10" spans="1:11" ht="63" customHeight="1" thickTop="1">
      <c r="A10" s="223"/>
    </row>
    <row r="11" spans="1:11" ht="27.75" customHeight="1">
      <c r="A11" s="342"/>
      <c r="C11" s="262"/>
      <c r="D11" s="262"/>
      <c r="E11" s="262"/>
    </row>
    <row r="12" spans="1:11">
      <c r="C12" s="262"/>
      <c r="D12" s="262"/>
      <c r="E12" s="262"/>
    </row>
    <row r="14" spans="1:11">
      <c r="A14" s="263"/>
    </row>
    <row r="15" spans="1:11" ht="41.25" customHeight="1">
      <c r="A15" s="264"/>
      <c r="B15" s="403"/>
      <c r="C15" s="403"/>
      <c r="D15" s="403"/>
      <c r="E15" s="403"/>
    </row>
    <row r="16" spans="1:11" ht="42" customHeight="1">
      <c r="A16" s="264"/>
      <c r="B16" s="403"/>
      <c r="C16" s="401"/>
      <c r="D16" s="401"/>
      <c r="E16" s="401"/>
    </row>
    <row r="17" spans="1:5" ht="41.25" customHeight="1">
      <c r="A17" s="264"/>
      <c r="B17" s="403"/>
      <c r="C17" s="401"/>
      <c r="D17" s="401"/>
      <c r="E17" s="401"/>
    </row>
    <row r="18" spans="1:5">
      <c r="A18" s="264"/>
    </row>
  </sheetData>
  <mergeCells count="5">
    <mergeCell ref="A2:E2"/>
    <mergeCell ref="A3:E3"/>
    <mergeCell ref="B15:E15"/>
    <mergeCell ref="B16:E16"/>
    <mergeCell ref="B17:E17"/>
  </mergeCells>
  <pageMargins left="0.35433070866141736" right="0.15748031496062992" top="0.59055118110236227" bottom="0.19685039370078741" header="0.51181102362204722" footer="0.51181102362204722"/>
  <pageSetup paperSize="9" orientation="portrait" r:id="rId1"/>
  <headerFooter alignWithMargins="0">
    <oddFooter>&amp;R- 12 -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52"/>
  <sheetViews>
    <sheetView topLeftCell="A21" zoomScaleNormal="100" workbookViewId="0">
      <selection activeCell="B33" sqref="B33"/>
    </sheetView>
  </sheetViews>
  <sheetFormatPr defaultColWidth="8.44140625" defaultRowHeight="13.2"/>
  <cols>
    <col min="1" max="1" width="31.33203125" customWidth="1"/>
    <col min="2" max="2" width="16.5546875" style="67" customWidth="1"/>
    <col min="3" max="3" width="13.6640625" style="67" customWidth="1"/>
    <col min="4" max="4" width="15.44140625" customWidth="1"/>
    <col min="5" max="5" width="15.33203125" style="82" customWidth="1"/>
    <col min="6" max="6" width="30.44140625" style="180" bestFit="1" customWidth="1"/>
    <col min="7" max="7" width="11.6640625" style="76" customWidth="1"/>
    <col min="8" max="8" width="11.5546875" style="76" customWidth="1"/>
    <col min="9" max="9" width="25.33203125" style="14" customWidth="1"/>
    <col min="10" max="10" width="12.44140625" style="115" customWidth="1"/>
    <col min="11" max="251" width="8.44140625" bestFit="1" customWidth="1"/>
  </cols>
  <sheetData>
    <row r="1" spans="1:10" s="38" customFormat="1" ht="17.399999999999999">
      <c r="A1" s="40" t="s">
        <v>152</v>
      </c>
      <c r="E1" s="79"/>
      <c r="F1" s="124"/>
      <c r="G1" s="74"/>
      <c r="H1" s="74"/>
      <c r="J1" s="114"/>
    </row>
    <row r="2" spans="1:10" s="38" customFormat="1" ht="17.399999999999999">
      <c r="A2" s="40"/>
      <c r="E2" s="79"/>
      <c r="F2" s="124"/>
      <c r="G2" s="74"/>
      <c r="H2" s="74"/>
      <c r="I2" s="41"/>
      <c r="J2" s="114"/>
    </row>
    <row r="3" spans="1:10" s="38" customFormat="1" ht="17.399999999999999">
      <c r="A3" s="331" t="s">
        <v>88</v>
      </c>
      <c r="B3" s="39">
        <f>'2017 Summary'!L29</f>
        <v>14991.179999999953</v>
      </c>
      <c r="C3" s="404" t="s">
        <v>89</v>
      </c>
      <c r="D3" s="405"/>
      <c r="E3" s="128">
        <f>'2017 Summary'!L30</f>
        <v>14839.95</v>
      </c>
      <c r="F3" s="127" t="s">
        <v>0</v>
      </c>
      <c r="G3" s="406">
        <f>'2017 Summary'!D27</f>
        <v>-14822.980000000003</v>
      </c>
      <c r="H3" s="407"/>
      <c r="I3" s="126" t="s">
        <v>1</v>
      </c>
      <c r="J3" s="44">
        <f>'2017 Summary'!D42</f>
        <v>1164.29</v>
      </c>
    </row>
    <row r="4" spans="1:10" ht="17.399999999999999">
      <c r="A4" s="38" t="s">
        <v>109</v>
      </c>
      <c r="B4" s="174"/>
      <c r="C4" s="174"/>
      <c r="D4" s="31"/>
      <c r="E4" s="80"/>
      <c r="F4" s="155" t="s">
        <v>90</v>
      </c>
      <c r="G4" s="408">
        <f>B48+B50</f>
        <v>0</v>
      </c>
      <c r="H4" s="407"/>
      <c r="I4" s="129" t="s">
        <v>20</v>
      </c>
      <c r="J4" s="130">
        <f>'2017 Summary'!H14</f>
        <v>-296.16999999999996</v>
      </c>
    </row>
    <row r="5" spans="1:10" ht="21" hidden="1">
      <c r="A5" s="45" t="s">
        <v>2</v>
      </c>
      <c r="B5" s="352"/>
      <c r="C5" s="352"/>
      <c r="D5" s="46"/>
      <c r="E5" s="81"/>
      <c r="F5" s="46"/>
      <c r="G5" s="75"/>
      <c r="H5" s="75"/>
      <c r="I5" s="47"/>
    </row>
    <row r="6" spans="1:10" ht="15.6" hidden="1">
      <c r="A6" s="48" t="s">
        <v>3</v>
      </c>
      <c r="I6" s="49"/>
    </row>
    <row r="7" spans="1:10" hidden="1">
      <c r="A7" s="30" t="s">
        <v>4</v>
      </c>
      <c r="I7" s="49"/>
    </row>
    <row r="8" spans="1:10" hidden="1">
      <c r="A8" s="30"/>
      <c r="I8" s="42"/>
    </row>
    <row r="9" spans="1:10">
      <c r="A9" s="32" t="s">
        <v>5</v>
      </c>
      <c r="B9" s="113" t="s">
        <v>357</v>
      </c>
      <c r="C9" s="105" t="s">
        <v>106</v>
      </c>
      <c r="D9" s="160" t="s">
        <v>358</v>
      </c>
      <c r="E9" s="83" t="s">
        <v>6</v>
      </c>
      <c r="F9" s="33" t="s">
        <v>7</v>
      </c>
      <c r="G9" s="390">
        <v>43100</v>
      </c>
      <c r="H9" s="391">
        <v>42735</v>
      </c>
      <c r="I9" s="33" t="s">
        <v>8</v>
      </c>
      <c r="J9" s="131" t="s">
        <v>86</v>
      </c>
    </row>
    <row r="10" spans="1:10">
      <c r="A10" s="36" t="s">
        <v>9</v>
      </c>
      <c r="B10" s="353"/>
      <c r="C10" s="353"/>
      <c r="D10" s="353"/>
      <c r="E10" s="84"/>
      <c r="F10" s="35" t="s">
        <v>10</v>
      </c>
      <c r="G10" s="86">
        <f>'2017 Out'!L97</f>
        <v>7123.9999999999982</v>
      </c>
      <c r="H10" s="86">
        <v>4303.5599999999995</v>
      </c>
      <c r="I10" s="163"/>
      <c r="J10" s="115">
        <v>1500</v>
      </c>
    </row>
    <row r="11" spans="1:10">
      <c r="A11" s="34" t="s">
        <v>11</v>
      </c>
      <c r="B11" s="354">
        <f>'2017 In'!I75</f>
        <v>20</v>
      </c>
      <c r="C11" s="355"/>
      <c r="D11" s="354">
        <v>20</v>
      </c>
      <c r="E11" s="356">
        <f>B11-D11</f>
        <v>0</v>
      </c>
      <c r="F11" s="34"/>
      <c r="G11" s="77"/>
      <c r="H11" s="77"/>
      <c r="I11" s="43"/>
    </row>
    <row r="12" spans="1:10">
      <c r="A12" s="34" t="s">
        <v>12</v>
      </c>
      <c r="B12" s="354">
        <f>'2017 In'!J75</f>
        <v>3541.9499999999994</v>
      </c>
      <c r="C12" s="355"/>
      <c r="D12" s="354">
        <v>3567.0900000000006</v>
      </c>
      <c r="E12" s="356">
        <f>B12-D12</f>
        <v>-25.140000000001237</v>
      </c>
      <c r="F12" s="35" t="s">
        <v>13</v>
      </c>
      <c r="G12" s="86">
        <f>'2017 Out'!J97</f>
        <v>246.43</v>
      </c>
      <c r="H12" s="86">
        <v>5679.08</v>
      </c>
      <c r="I12" s="43"/>
      <c r="J12" s="115">
        <v>400</v>
      </c>
    </row>
    <row r="13" spans="1:10">
      <c r="A13" s="34" t="s">
        <v>338</v>
      </c>
      <c r="B13" s="354">
        <f>'2017 In'!N75</f>
        <v>403</v>
      </c>
      <c r="C13" s="355"/>
      <c r="D13" s="354">
        <v>420.5</v>
      </c>
      <c r="E13" s="356">
        <f>B13-D13</f>
        <v>-17.5</v>
      </c>
      <c r="F13" s="35" t="s">
        <v>339</v>
      </c>
      <c r="G13" s="77"/>
      <c r="H13" s="77"/>
    </row>
    <row r="14" spans="1:10">
      <c r="A14" s="353"/>
      <c r="B14" s="355"/>
      <c r="C14" s="355"/>
      <c r="D14" s="355"/>
      <c r="E14" s="78"/>
      <c r="F14" s="357"/>
      <c r="G14" s="118"/>
      <c r="H14" s="118"/>
      <c r="I14" s="43"/>
      <c r="J14" s="115">
        <f>H13*1.05</f>
        <v>0</v>
      </c>
    </row>
    <row r="15" spans="1:10">
      <c r="A15" s="35" t="s">
        <v>14</v>
      </c>
      <c r="B15" s="355"/>
      <c r="C15" s="355"/>
      <c r="D15" s="355"/>
      <c r="E15" s="78"/>
      <c r="F15" s="35"/>
      <c r="G15" s="77"/>
      <c r="H15" s="77"/>
      <c r="I15" s="43"/>
    </row>
    <row r="16" spans="1:10">
      <c r="A16" s="353" t="s">
        <v>16</v>
      </c>
      <c r="B16" s="354">
        <f>'2017 In'!L75</f>
        <v>10741</v>
      </c>
      <c r="C16" s="355"/>
      <c r="D16" s="354">
        <v>11256</v>
      </c>
      <c r="E16" s="356">
        <f>B16-D16</f>
        <v>-515</v>
      </c>
      <c r="F16" s="35" t="s">
        <v>239</v>
      </c>
      <c r="G16" s="77">
        <f>'2017 Out'!Q97</f>
        <v>3513.06</v>
      </c>
      <c r="H16" s="77">
        <v>513.05999999999995</v>
      </c>
      <c r="I16" s="43"/>
      <c r="J16" s="115">
        <v>0</v>
      </c>
    </row>
    <row r="17" spans="1:10">
      <c r="A17" s="34" t="s">
        <v>79</v>
      </c>
      <c r="B17" s="354">
        <f>'2017 In'!V75</f>
        <v>0</v>
      </c>
      <c r="C17" s="355"/>
      <c r="D17" s="354">
        <v>0</v>
      </c>
      <c r="E17" s="356">
        <f>B17-D17</f>
        <v>0</v>
      </c>
      <c r="F17" s="34"/>
      <c r="G17" s="77"/>
      <c r="H17" s="77"/>
      <c r="I17" s="43"/>
    </row>
    <row r="18" spans="1:10">
      <c r="A18" s="35"/>
      <c r="B18" s="353"/>
      <c r="C18" s="355"/>
      <c r="D18" s="353"/>
      <c r="E18" s="85"/>
      <c r="F18" s="35" t="s">
        <v>15</v>
      </c>
      <c r="G18" s="86">
        <f>'2017 Out'!K97</f>
        <v>1434.95</v>
      </c>
      <c r="H18" s="86">
        <v>1586.35</v>
      </c>
      <c r="I18" s="43"/>
      <c r="J18" s="115">
        <v>0</v>
      </c>
    </row>
    <row r="19" spans="1:10">
      <c r="A19" s="36" t="s">
        <v>1</v>
      </c>
      <c r="B19" s="358">
        <f>'2017 In'!K75</f>
        <v>177.64999999999998</v>
      </c>
      <c r="C19" s="355"/>
      <c r="D19" s="358">
        <v>171.91</v>
      </c>
      <c r="E19" s="356">
        <f>B19-D19</f>
        <v>5.7399999999999807</v>
      </c>
      <c r="F19" s="34"/>
      <c r="G19" s="77"/>
      <c r="H19" s="77"/>
      <c r="I19" s="43"/>
    </row>
    <row r="20" spans="1:10">
      <c r="A20" s="34"/>
      <c r="B20" s="355"/>
      <c r="C20" s="355"/>
      <c r="D20" s="355"/>
      <c r="F20" s="35" t="s">
        <v>17</v>
      </c>
      <c r="G20" s="86">
        <f>'2017 Out'!I97</f>
        <v>726.67</v>
      </c>
      <c r="H20" s="86">
        <v>697.5</v>
      </c>
      <c r="I20" s="43"/>
      <c r="J20" s="115">
        <v>0</v>
      </c>
    </row>
    <row r="21" spans="1:10">
      <c r="A21" s="359" t="s">
        <v>235</v>
      </c>
      <c r="B21" s="360">
        <f>'2017 In'!X75</f>
        <v>2335.75</v>
      </c>
      <c r="C21" s="355"/>
      <c r="D21" s="358">
        <v>2776.9</v>
      </c>
      <c r="E21" s="85"/>
      <c r="F21" s="35" t="s">
        <v>18</v>
      </c>
      <c r="G21" s="86"/>
      <c r="H21" s="86"/>
      <c r="I21" s="43"/>
      <c r="J21" s="115">
        <v>220</v>
      </c>
    </row>
    <row r="22" spans="1:10">
      <c r="A22" s="361"/>
      <c r="B22" s="355"/>
      <c r="C22" s="355"/>
      <c r="D22" s="355"/>
      <c r="F22" s="35" t="s">
        <v>19</v>
      </c>
      <c r="G22" s="77">
        <f>'2017 Out'!S97</f>
        <v>318.55</v>
      </c>
      <c r="H22" s="77">
        <v>258.10000000000002</v>
      </c>
      <c r="I22" s="43"/>
      <c r="J22" s="115">
        <v>0</v>
      </c>
    </row>
    <row r="23" spans="1:10">
      <c r="A23" s="35" t="s">
        <v>340</v>
      </c>
      <c r="B23" s="355">
        <f>'2017 In'!P75</f>
        <v>410.3</v>
      </c>
      <c r="C23" s="355"/>
      <c r="D23" s="354">
        <v>90.62</v>
      </c>
      <c r="E23" s="85"/>
      <c r="F23" s="35" t="s">
        <v>340</v>
      </c>
      <c r="G23" s="77">
        <f>'2017 Out'!P97</f>
        <v>39.5</v>
      </c>
      <c r="H23" s="77">
        <v>38.25</v>
      </c>
      <c r="I23" s="43"/>
      <c r="J23" s="115">
        <v>300</v>
      </c>
    </row>
    <row r="24" spans="1:10">
      <c r="A24" s="36" t="s">
        <v>20</v>
      </c>
      <c r="B24" s="354">
        <f>'2017 In'!O75</f>
        <v>230</v>
      </c>
      <c r="C24" s="355"/>
      <c r="D24" s="354">
        <v>221.4</v>
      </c>
      <c r="E24" s="356"/>
      <c r="F24" s="35"/>
      <c r="G24" s="86"/>
      <c r="H24" s="86"/>
      <c r="I24" s="362"/>
    </row>
    <row r="25" spans="1:10">
      <c r="A25" s="34"/>
      <c r="B25" s="355"/>
      <c r="C25" s="355"/>
      <c r="D25" s="355"/>
      <c r="E25" s="85"/>
      <c r="F25" s="123" t="s">
        <v>1</v>
      </c>
      <c r="G25" s="86">
        <f>'2017 Out'!N97</f>
        <v>81.98</v>
      </c>
      <c r="H25" s="86">
        <v>91.92</v>
      </c>
      <c r="I25" s="43"/>
      <c r="J25" s="115">
        <v>0</v>
      </c>
    </row>
    <row r="26" spans="1:10">
      <c r="A26" s="36" t="s">
        <v>341</v>
      </c>
      <c r="B26" s="355">
        <v>81.209999999999994</v>
      </c>
      <c r="C26" s="355"/>
      <c r="D26" s="354">
        <v>114.12</v>
      </c>
      <c r="E26" s="356">
        <f>B26-D26</f>
        <v>-32.910000000000011</v>
      </c>
      <c r="F26" s="176" t="s">
        <v>235</v>
      </c>
      <c r="G26" s="118">
        <f>'2017 Out'!T97</f>
        <v>2403.59</v>
      </c>
      <c r="H26" s="118">
        <v>1311.4500000000003</v>
      </c>
      <c r="I26" s="43"/>
    </row>
    <row r="27" spans="1:10">
      <c r="A27" s="36" t="s">
        <v>226</v>
      </c>
      <c r="B27" s="358">
        <f>'2017 In'!M75</f>
        <v>545.5</v>
      </c>
      <c r="C27" s="355"/>
      <c r="D27" s="358">
        <v>585.5</v>
      </c>
      <c r="E27" s="356">
        <f>B27-D27</f>
        <v>-40</v>
      </c>
      <c r="F27" s="35" t="s">
        <v>290</v>
      </c>
      <c r="G27" s="86">
        <f>'2017 Out'!U97</f>
        <v>471.67</v>
      </c>
      <c r="H27" s="86">
        <v>222.95</v>
      </c>
      <c r="I27" s="43"/>
    </row>
    <row r="28" spans="1:10">
      <c r="A28" s="34"/>
      <c r="B28" s="360"/>
      <c r="C28" s="355"/>
      <c r="D28" s="360"/>
      <c r="E28" s="85"/>
      <c r="F28" s="35" t="s">
        <v>84</v>
      </c>
      <c r="G28" s="86">
        <f>'2017 Out'!F97</f>
        <v>1903.9099999999996</v>
      </c>
      <c r="H28" s="86">
        <v>1023.44</v>
      </c>
      <c r="I28" s="43"/>
      <c r="J28" s="115">
        <v>0</v>
      </c>
    </row>
    <row r="29" spans="1:10">
      <c r="A29" s="35" t="s">
        <v>21</v>
      </c>
      <c r="B29" s="360"/>
      <c r="C29" s="355"/>
      <c r="D29" s="360"/>
      <c r="E29" s="78"/>
      <c r="F29" s="35"/>
      <c r="G29" s="86"/>
      <c r="H29" s="86"/>
      <c r="I29" s="43"/>
    </row>
    <row r="30" spans="1:10">
      <c r="A30" s="34" t="s">
        <v>72</v>
      </c>
      <c r="B30" s="358">
        <f>'2017 In'!U75</f>
        <v>5025.09</v>
      </c>
      <c r="C30" s="355"/>
      <c r="D30" s="358">
        <v>5007.1500000000005</v>
      </c>
      <c r="E30" s="356">
        <f>B30-D30</f>
        <v>17.9399999999996</v>
      </c>
      <c r="F30" s="35" t="s">
        <v>238</v>
      </c>
      <c r="G30" s="77">
        <f>'2017 Out'!G97</f>
        <v>1284.97</v>
      </c>
      <c r="H30" s="77">
        <v>1701.5700000000002</v>
      </c>
      <c r="I30" s="43"/>
      <c r="J30" s="115">
        <v>1000</v>
      </c>
    </row>
    <row r="31" spans="1:10">
      <c r="A31" s="34" t="s">
        <v>97</v>
      </c>
      <c r="B31" s="354">
        <v>0</v>
      </c>
      <c r="C31" s="355"/>
      <c r="D31" s="354">
        <v>0</v>
      </c>
      <c r="E31" s="356">
        <f t="shared" ref="E31:E38" si="0">B31-D31</f>
        <v>0</v>
      </c>
      <c r="F31" s="176" t="s">
        <v>111</v>
      </c>
      <c r="G31" s="118">
        <f>'2017 Out'!V97</f>
        <v>250.45</v>
      </c>
      <c r="H31" s="118">
        <v>72.98</v>
      </c>
      <c r="I31" s="43"/>
      <c r="J31" s="115">
        <v>500</v>
      </c>
    </row>
    <row r="32" spans="1:10">
      <c r="A32" s="88" t="s">
        <v>70</v>
      </c>
      <c r="B32" s="354">
        <f>'2017 In'!R75</f>
        <v>630</v>
      </c>
      <c r="C32" s="355"/>
      <c r="D32" s="354">
        <v>540</v>
      </c>
      <c r="E32" s="356">
        <f t="shared" si="0"/>
        <v>90</v>
      </c>
      <c r="F32" s="35" t="s">
        <v>236</v>
      </c>
      <c r="G32" s="86">
        <f>'2017 Out'!R97</f>
        <v>555.72000000000014</v>
      </c>
      <c r="H32" s="86">
        <v>478.13</v>
      </c>
      <c r="I32" s="43"/>
    </row>
    <row r="33" spans="1:10">
      <c r="A33" s="88" t="s">
        <v>71</v>
      </c>
      <c r="B33" s="354">
        <f>'2017 In'!S75</f>
        <v>638.19000000000005</v>
      </c>
      <c r="C33" s="355"/>
      <c r="D33" s="354">
        <v>1049.3</v>
      </c>
      <c r="E33" s="356">
        <f t="shared" si="0"/>
        <v>-411.1099999999999</v>
      </c>
      <c r="F33" s="176" t="s">
        <v>20</v>
      </c>
      <c r="G33" s="118">
        <f>'2017 Out'!M97</f>
        <v>273</v>
      </c>
      <c r="H33" s="118">
        <v>207.85000000000002</v>
      </c>
      <c r="I33" s="43"/>
    </row>
    <row r="34" spans="1:10">
      <c r="A34" s="87" t="s">
        <v>80</v>
      </c>
      <c r="B34" s="354">
        <f>'2017 In'!T75</f>
        <v>0</v>
      </c>
      <c r="C34" s="355"/>
      <c r="D34" s="354">
        <v>423.34</v>
      </c>
      <c r="E34" s="356">
        <f t="shared" si="0"/>
        <v>-423.34</v>
      </c>
      <c r="F34" s="357"/>
      <c r="G34" s="118"/>
      <c r="H34" s="118"/>
      <c r="I34" s="43"/>
      <c r="J34" s="133"/>
    </row>
    <row r="35" spans="1:10">
      <c r="A35" s="34" t="s">
        <v>146</v>
      </c>
      <c r="B35" s="354">
        <f>'2017 In'!W75</f>
        <v>0</v>
      </c>
      <c r="C35" s="355"/>
      <c r="D35" s="354">
        <v>1828.29</v>
      </c>
      <c r="E35" s="356">
        <f t="shared" si="0"/>
        <v>-1828.29</v>
      </c>
      <c r="F35" s="35"/>
      <c r="G35" s="86"/>
      <c r="H35" s="86"/>
      <c r="I35" s="43"/>
      <c r="J35" s="139"/>
    </row>
    <row r="36" spans="1:10">
      <c r="A36" s="89" t="s">
        <v>76</v>
      </c>
      <c r="B36" s="354">
        <v>0</v>
      </c>
      <c r="C36" s="355"/>
      <c r="D36" s="354">
        <v>0</v>
      </c>
      <c r="E36" s="356">
        <f t="shared" si="0"/>
        <v>0</v>
      </c>
      <c r="G36" s="363"/>
      <c r="H36" s="363"/>
      <c r="I36" s="137"/>
      <c r="J36" s="138">
        <f>SUM(J10:J35)</f>
        <v>3920</v>
      </c>
    </row>
    <row r="37" spans="1:10" ht="13.8" thickBot="1">
      <c r="A37" s="364" t="s">
        <v>342</v>
      </c>
      <c r="B37" s="365">
        <f>'2017 In'!Y75</f>
        <v>0</v>
      </c>
      <c r="C37" s="119"/>
      <c r="D37" s="365">
        <v>0</v>
      </c>
      <c r="E37" s="356">
        <f t="shared" si="0"/>
        <v>0</v>
      </c>
      <c r="F37" s="132"/>
      <c r="G37" s="366"/>
      <c r="H37" s="367"/>
      <c r="I37" s="117"/>
    </row>
    <row r="38" spans="1:10" ht="13.8" thickBot="1">
      <c r="A38" s="36"/>
      <c r="B38" s="387">
        <f>SUM(B10:B37)</f>
        <v>24779.639999999996</v>
      </c>
      <c r="D38" s="389">
        <f>SUM(D10:D37)</f>
        <v>28072.120000000003</v>
      </c>
      <c r="E38" s="356">
        <f t="shared" si="0"/>
        <v>-3292.4800000000068</v>
      </c>
      <c r="F38" s="35"/>
      <c r="G38" s="136">
        <f>SUM(G10:G37)</f>
        <v>20628.45</v>
      </c>
      <c r="H38" s="136">
        <f>SUM(H10:H37)</f>
        <v>18186.190000000002</v>
      </c>
      <c r="I38" s="117"/>
      <c r="J38" s="66"/>
    </row>
    <row r="39" spans="1:10">
      <c r="A39" s="37"/>
      <c r="B39" s="106"/>
      <c r="C39" s="134"/>
      <c r="D39" s="107"/>
      <c r="E39" s="140"/>
      <c r="F39" s="368"/>
      <c r="G39" s="116"/>
      <c r="H39" s="116"/>
      <c r="I39" s="117"/>
    </row>
    <row r="40" spans="1:10" ht="13.8" thickBot="1">
      <c r="B40" s="369"/>
      <c r="C40" s="10"/>
      <c r="D40" s="135"/>
      <c r="E40" s="140"/>
      <c r="F40" s="141"/>
      <c r="G40" s="121"/>
      <c r="H40" s="121"/>
      <c r="I40" s="143"/>
    </row>
    <row r="41" spans="1:10">
      <c r="A41" s="97" t="s">
        <v>33</v>
      </c>
      <c r="B41" s="10"/>
      <c r="C41" s="370"/>
      <c r="D41" s="371"/>
      <c r="E41" s="142"/>
      <c r="F41" s="372"/>
      <c r="G41" s="154"/>
      <c r="H41" s="144"/>
      <c r="I41" s="148"/>
      <c r="J41" s="149"/>
    </row>
    <row r="42" spans="1:10">
      <c r="A42" s="98" t="s">
        <v>25</v>
      </c>
      <c r="B42" s="380">
        <f>'2017 Summary'!D19</f>
        <v>-13389.030000000002</v>
      </c>
      <c r="C42" s="92"/>
      <c r="D42" s="91"/>
      <c r="E42" s="140"/>
      <c r="F42" s="368"/>
      <c r="G42" s="162"/>
      <c r="H42" s="121"/>
      <c r="I42" s="117"/>
      <c r="J42" s="150"/>
    </row>
    <row r="43" spans="1:10">
      <c r="A43" s="98" t="s">
        <v>27</v>
      </c>
      <c r="B43" s="380">
        <f>'2017 Summary'!D21</f>
        <v>0</v>
      </c>
      <c r="C43" s="93"/>
      <c r="D43" s="91"/>
      <c r="E43" s="140"/>
      <c r="F43" s="368"/>
      <c r="G43" s="145"/>
      <c r="H43" s="96"/>
      <c r="I43" s="373"/>
      <c r="J43" s="374"/>
    </row>
    <row r="44" spans="1:10">
      <c r="A44" s="98" t="s">
        <v>29</v>
      </c>
      <c r="B44" s="381"/>
      <c r="C44" s="92">
        <f>'2017 Summary'!E23</f>
        <v>1433.95</v>
      </c>
      <c r="D44" s="94"/>
      <c r="E44" s="140"/>
      <c r="F44" s="117"/>
      <c r="G44" s="156"/>
      <c r="H44" s="161"/>
      <c r="I44" s="117"/>
      <c r="J44" s="374"/>
    </row>
    <row r="45" spans="1:10">
      <c r="A45" s="98" t="s">
        <v>31</v>
      </c>
      <c r="B45" s="380">
        <f>'2017 Summary'!D25</f>
        <v>-13389.030000000002</v>
      </c>
      <c r="C45" s="92">
        <f>'2017 Summary'!E25</f>
        <v>1433.95</v>
      </c>
      <c r="D45" s="91" t="s">
        <v>22</v>
      </c>
      <c r="E45" s="140"/>
      <c r="F45" s="117"/>
      <c r="G45" s="145"/>
      <c r="H45" s="96"/>
      <c r="I45" s="117"/>
      <c r="J45" s="374"/>
    </row>
    <row r="46" spans="1:10">
      <c r="A46" s="376"/>
      <c r="B46" s="381"/>
      <c r="C46" s="375"/>
      <c r="D46" s="91"/>
      <c r="E46" s="140"/>
      <c r="F46" s="368"/>
      <c r="G46" s="377"/>
      <c r="H46" s="140"/>
      <c r="I46" s="117"/>
      <c r="J46" s="374"/>
    </row>
    <row r="47" spans="1:10">
      <c r="A47" s="99" t="s">
        <v>32</v>
      </c>
      <c r="B47" s="380">
        <f>'[1]2015 Summary'!D27</f>
        <v>-7098.4500000000007</v>
      </c>
      <c r="C47" s="93"/>
      <c r="D47" s="140"/>
      <c r="E47" s="140"/>
      <c r="F47" s="368"/>
      <c r="G47" s="158"/>
      <c r="H47" s="157"/>
      <c r="I47" s="147"/>
      <c r="J47" s="374"/>
    </row>
    <row r="48" spans="1:10" s="90" customFormat="1">
      <c r="A48" s="100" t="s">
        <v>73</v>
      </c>
      <c r="B48" s="382"/>
      <c r="C48" s="108"/>
      <c r="D48" s="95"/>
      <c r="E48" s="96"/>
      <c r="F48" s="95"/>
      <c r="G48" s="158"/>
      <c r="H48" s="96"/>
      <c r="I48" s="147"/>
      <c r="J48" s="151"/>
    </row>
    <row r="49" spans="1:10" s="90" customFormat="1">
      <c r="A49" s="100" t="s">
        <v>74</v>
      </c>
      <c r="B49" s="382"/>
      <c r="C49" s="108"/>
      <c r="D49" s="95"/>
      <c r="E49" s="96"/>
      <c r="F49" s="95"/>
      <c r="G49" s="159"/>
      <c r="H49" s="96"/>
      <c r="I49" s="117"/>
      <c r="J49" s="151"/>
    </row>
    <row r="50" spans="1:10" s="90" customFormat="1">
      <c r="A50" s="100" t="s">
        <v>85</v>
      </c>
      <c r="B50" s="382"/>
      <c r="C50" s="108"/>
      <c r="D50" s="95"/>
      <c r="E50" s="96"/>
      <c r="F50" s="95"/>
      <c r="G50" s="377"/>
      <c r="H50" s="96"/>
      <c r="I50" s="373"/>
      <c r="J50" s="151"/>
    </row>
    <row r="51" spans="1:10" ht="13.8" thickBot="1">
      <c r="A51" s="120"/>
      <c r="B51" s="383"/>
      <c r="C51" s="109"/>
      <c r="D51" s="91"/>
      <c r="E51" s="140"/>
      <c r="F51" s="368"/>
      <c r="G51" s="377"/>
      <c r="H51" s="96"/>
      <c r="I51" s="117"/>
      <c r="J51" s="374"/>
    </row>
    <row r="52" spans="1:10" ht="13.8" thickBot="1">
      <c r="A52" s="101" t="s">
        <v>43</v>
      </c>
      <c r="B52" s="384">
        <f>B47+B49</f>
        <v>-7098.4500000000007</v>
      </c>
      <c r="C52" s="110"/>
      <c r="D52" s="378"/>
      <c r="E52" s="111"/>
      <c r="F52" s="379"/>
      <c r="G52" s="146"/>
      <c r="H52" s="122"/>
      <c r="I52" s="152"/>
      <c r="J52" s="153"/>
    </row>
  </sheetData>
  <mergeCells count="3">
    <mergeCell ref="C3:D3"/>
    <mergeCell ref="G3:H3"/>
    <mergeCell ref="G4:H4"/>
  </mergeCells>
  <pageMargins left="0" right="0" top="0" bottom="0" header="0" footer="0"/>
  <pageSetup paperSize="9" scale="82"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N62"/>
  <sheetViews>
    <sheetView topLeftCell="A28" zoomScale="90" zoomScaleNormal="90" workbookViewId="0">
      <selection activeCell="K31" sqref="K31"/>
    </sheetView>
  </sheetViews>
  <sheetFormatPr defaultColWidth="8.44140625" defaultRowHeight="13.2"/>
  <cols>
    <col min="1" max="1" width="8.44140625" style="168" bestFit="1" customWidth="1"/>
    <col min="2" max="2" width="12" style="175" customWidth="1"/>
    <col min="3" max="3" width="10.44140625" style="175" customWidth="1"/>
    <col min="4" max="4" width="11.6640625" style="175" bestFit="1" customWidth="1"/>
    <col min="5" max="5" width="11.6640625" style="175" customWidth="1"/>
    <col min="6" max="6" width="8.44140625" style="175" bestFit="1" customWidth="1"/>
    <col min="7" max="7" width="18.88671875" style="1" customWidth="1"/>
    <col min="8" max="8" width="11.6640625" style="2" customWidth="1"/>
    <col min="9" max="9" width="11.5546875" style="175" customWidth="1"/>
    <col min="10" max="10" width="12.33203125" style="175" customWidth="1"/>
    <col min="11" max="11" width="13.44140625" style="175" customWidth="1"/>
    <col min="12" max="12" width="10.88671875" style="175" customWidth="1"/>
    <col min="13" max="16384" width="8.44140625" style="175"/>
  </cols>
  <sheetData>
    <row r="1" spans="1:14" ht="15.6">
      <c r="A1" s="12" t="s">
        <v>352</v>
      </c>
      <c r="B1" s="170"/>
      <c r="C1" s="170"/>
      <c r="D1" s="170"/>
      <c r="E1" s="170"/>
    </row>
    <row r="2" spans="1:14" ht="15.6">
      <c r="A2" s="12" t="s">
        <v>23</v>
      </c>
      <c r="B2" s="170"/>
      <c r="C2" s="170"/>
      <c r="D2" s="170"/>
      <c r="E2" s="170"/>
    </row>
    <row r="3" spans="1:14" ht="15.6">
      <c r="A3" s="12"/>
      <c r="B3" s="170"/>
      <c r="C3" s="170"/>
      <c r="D3" s="170"/>
      <c r="E3" s="170"/>
    </row>
    <row r="4" spans="1:14">
      <c r="A4" s="60" t="s">
        <v>24</v>
      </c>
      <c r="B4" s="296"/>
      <c r="C4" s="296"/>
      <c r="D4" s="296"/>
      <c r="E4" s="296"/>
      <c r="F4" s="174"/>
      <c r="G4" s="174"/>
      <c r="H4" s="174"/>
      <c r="I4" s="174"/>
    </row>
    <row r="5" spans="1:14">
      <c r="A5" s="9" t="s">
        <v>25</v>
      </c>
      <c r="B5" s="1"/>
      <c r="D5" s="54">
        <f>'[2]2016 Summary'!$D$13</f>
        <v>21775.469999999972</v>
      </c>
      <c r="E5" s="54"/>
      <c r="G5" s="9" t="s">
        <v>26</v>
      </c>
      <c r="H5" s="2">
        <f>'[2]2016 Summary'!$H$14</f>
        <v>-253.17</v>
      </c>
      <c r="K5" s="332"/>
      <c r="L5" s="1"/>
      <c r="N5" s="54"/>
    </row>
    <row r="6" spans="1:14">
      <c r="A6" s="9"/>
      <c r="B6" s="1"/>
      <c r="D6" s="2"/>
      <c r="E6" s="2"/>
      <c r="K6" s="9"/>
      <c r="L6" s="1"/>
      <c r="N6" s="2"/>
    </row>
    <row r="7" spans="1:14">
      <c r="A7" s="9" t="s">
        <v>27</v>
      </c>
      <c r="B7" s="1"/>
      <c r="D7" s="2">
        <f>'2017 In'!H75-'2017 In'!K75-'2017 In'!O75-'2017 In'!P75-'2017 In'!Q75-'2017 In'!X75</f>
        <v>21544.729999999996</v>
      </c>
      <c r="E7" s="2"/>
      <c r="G7" s="1" t="s">
        <v>28</v>
      </c>
      <c r="H7" s="2">
        <f>'2017 In'!O75</f>
        <v>230</v>
      </c>
      <c r="K7" s="9"/>
      <c r="L7" s="1"/>
      <c r="N7" s="2"/>
    </row>
    <row r="8" spans="1:14">
      <c r="A8" s="9"/>
      <c r="B8" s="1"/>
      <c r="D8" s="2"/>
      <c r="E8" s="2"/>
      <c r="K8" s="9"/>
      <c r="L8" s="1"/>
      <c r="N8" s="2"/>
    </row>
    <row r="9" spans="1:14">
      <c r="A9" s="9" t="s">
        <v>29</v>
      </c>
      <c r="B9" s="1"/>
      <c r="E9" s="2">
        <f>'2017 Out'!E97-'2017 Out'!M97-'2017 Out'!N97-'2017 Out'!O97-'2017 Out'!P97-'2017 Out'!T97</f>
        <v>17830.380000000012</v>
      </c>
      <c r="G9" s="1" t="s">
        <v>30</v>
      </c>
      <c r="I9" s="2">
        <f>'2017 Out'!M97</f>
        <v>273</v>
      </c>
      <c r="K9" s="9"/>
      <c r="L9" s="1"/>
      <c r="N9" s="2"/>
    </row>
    <row r="10" spans="1:14">
      <c r="A10" s="9"/>
      <c r="B10" s="1"/>
      <c r="D10" s="55"/>
      <c r="E10" s="55"/>
      <c r="G10" s="2"/>
      <c r="H10" s="55"/>
      <c r="I10" s="55"/>
      <c r="K10" s="9"/>
      <c r="L10" s="1"/>
      <c r="N10" s="2"/>
    </row>
    <row r="11" spans="1:14">
      <c r="A11" s="9" t="s">
        <v>31</v>
      </c>
      <c r="B11" s="1"/>
      <c r="D11" s="2">
        <f>SUM(D5:D9)</f>
        <v>43320.199999999968</v>
      </c>
      <c r="E11" s="2">
        <f>SUM(E5:E10)</f>
        <v>17830.380000000012</v>
      </c>
      <c r="F11" s="272"/>
      <c r="H11" s="2">
        <f>SUM(H5:H10)</f>
        <v>-23.169999999999987</v>
      </c>
      <c r="I11" s="2">
        <f>SUM(I9:I10)</f>
        <v>273</v>
      </c>
      <c r="K11" s="9"/>
      <c r="L11" s="1"/>
      <c r="N11" s="2"/>
    </row>
    <row r="12" spans="1:14">
      <c r="K12" s="168"/>
    </row>
    <row r="13" spans="1:14">
      <c r="A13" s="1" t="s">
        <v>32</v>
      </c>
      <c r="D13" s="2">
        <f>D11-E11</f>
        <v>25489.819999999956</v>
      </c>
      <c r="H13" s="55"/>
      <c r="K13" s="168"/>
    </row>
    <row r="14" spans="1:14">
      <c r="E14" s="2"/>
      <c r="G14" s="1" t="s">
        <v>32</v>
      </c>
      <c r="H14" s="54">
        <f>H11-I11</f>
        <v>-296.16999999999996</v>
      </c>
      <c r="K14" s="1"/>
      <c r="N14" s="2"/>
    </row>
    <row r="15" spans="1:14">
      <c r="A15" s="9" t="s">
        <v>91</v>
      </c>
      <c r="D15" s="2">
        <f>L30</f>
        <v>14839.95</v>
      </c>
      <c r="E15" s="2"/>
      <c r="H15" s="54"/>
      <c r="K15" s="1"/>
      <c r="N15" s="2"/>
    </row>
    <row r="16" spans="1:14">
      <c r="A16" s="1" t="s">
        <v>87</v>
      </c>
      <c r="D16" s="2">
        <f>D13-D15</f>
        <v>10649.869999999955</v>
      </c>
    </row>
    <row r="18" spans="1:13">
      <c r="A18" s="60" t="s">
        <v>33</v>
      </c>
      <c r="B18" s="296"/>
      <c r="C18" s="296"/>
      <c r="D18" s="296"/>
      <c r="E18" s="296"/>
    </row>
    <row r="19" spans="1:13">
      <c r="A19" s="9" t="s">
        <v>25</v>
      </c>
      <c r="B19" s="1"/>
      <c r="D19" s="54">
        <f>'[2]2016 Summary'!$D$27</f>
        <v>-13389.030000000002</v>
      </c>
      <c r="E19" s="54"/>
      <c r="I19" s="62" t="s">
        <v>59</v>
      </c>
      <c r="J19" s="62" t="s">
        <v>60</v>
      </c>
      <c r="K19" s="62" t="s">
        <v>61</v>
      </c>
    </row>
    <row r="20" spans="1:13">
      <c r="A20" s="9"/>
      <c r="B20" s="1"/>
      <c r="D20" s="2"/>
      <c r="E20" s="2"/>
      <c r="G20" s="1" t="s">
        <v>58</v>
      </c>
      <c r="H20" s="23" t="str">
        <f>'[1]2015 In'!P80</f>
        <v>Non church</v>
      </c>
      <c r="I20" s="1">
        <f>'2017 In'!P75</f>
        <v>410.3</v>
      </c>
      <c r="J20" s="23">
        <f>'2017 Out'!P97</f>
        <v>39.5</v>
      </c>
      <c r="K20" s="2">
        <f>I20-J20</f>
        <v>370.8</v>
      </c>
    </row>
    <row r="21" spans="1:13">
      <c r="A21" s="9" t="s">
        <v>27</v>
      </c>
      <c r="B21" s="1"/>
      <c r="D21" s="2">
        <f>'2017 In'!Q75</f>
        <v>0</v>
      </c>
      <c r="E21" s="2"/>
      <c r="G21" s="1" t="s">
        <v>400</v>
      </c>
      <c r="H21" s="2">
        <f>'2017 In'!P73</f>
        <v>370.8</v>
      </c>
    </row>
    <row r="22" spans="1:13">
      <c r="A22" s="9"/>
      <c r="B22" s="1"/>
      <c r="D22" s="2"/>
      <c r="E22" s="2"/>
      <c r="G22" s="1" t="s">
        <v>95</v>
      </c>
      <c r="H22" s="2">
        <f>'2017 In'!P65</f>
        <v>39.5</v>
      </c>
    </row>
    <row r="23" spans="1:13">
      <c r="A23" s="9" t="s">
        <v>29</v>
      </c>
      <c r="B23" s="1"/>
      <c r="E23" s="2">
        <f>'2017 Out'!O97</f>
        <v>1433.95</v>
      </c>
      <c r="G23" s="1" t="s">
        <v>96</v>
      </c>
      <c r="H23" s="2">
        <v>0</v>
      </c>
    </row>
    <row r="24" spans="1:13">
      <c r="A24" s="9"/>
      <c r="B24" s="1"/>
      <c r="D24" s="55"/>
      <c r="E24" s="55"/>
      <c r="G24" s="1" t="s">
        <v>149</v>
      </c>
      <c r="H24" s="2">
        <f>'[1]2015 In'!P68</f>
        <v>0</v>
      </c>
    </row>
    <row r="25" spans="1:13">
      <c r="A25" s="9" t="s">
        <v>31</v>
      </c>
      <c r="B25" s="1"/>
      <c r="D25" s="2">
        <f>SUM(D19:D23)</f>
        <v>-13389.030000000002</v>
      </c>
      <c r="E25" s="2">
        <f>SUM(E19:E24)</f>
        <v>1433.95</v>
      </c>
      <c r="G25" s="1" t="s">
        <v>117</v>
      </c>
      <c r="H25" s="2">
        <f>'[1]2015 In'!P38</f>
        <v>0</v>
      </c>
    </row>
    <row r="27" spans="1:13">
      <c r="A27" s="1" t="s">
        <v>32</v>
      </c>
      <c r="D27" s="2">
        <f>D25-E25</f>
        <v>-14822.980000000003</v>
      </c>
      <c r="G27" s="1" t="s">
        <v>401</v>
      </c>
      <c r="I27" s="272"/>
      <c r="J27" s="2"/>
    </row>
    <row r="28" spans="1:13" ht="13.8" thickBot="1">
      <c r="E28" s="2"/>
      <c r="I28" s="272"/>
      <c r="J28" s="272"/>
      <c r="K28" s="409" t="s">
        <v>402</v>
      </c>
      <c r="L28" s="410"/>
    </row>
    <row r="29" spans="1:13">
      <c r="A29" s="9" t="s">
        <v>91</v>
      </c>
      <c r="D29" s="2"/>
      <c r="E29" s="2"/>
      <c r="G29" s="1" t="s">
        <v>93</v>
      </c>
      <c r="I29" s="2"/>
      <c r="J29" s="2">
        <f>'[2]2016 Summary'!$L$29</f>
        <v>12355.149999999969</v>
      </c>
      <c r="K29" s="2">
        <f>D13+D27+D42+H14+J47+K20-J29</f>
        <v>2636.0299999999843</v>
      </c>
      <c r="L29" s="2">
        <f>J29+K29</f>
        <v>14991.179999999953</v>
      </c>
    </row>
    <row r="30" spans="1:13">
      <c r="A30" s="9" t="s">
        <v>92</v>
      </c>
      <c r="D30" s="2"/>
      <c r="G30" s="1" t="s">
        <v>295</v>
      </c>
      <c r="I30" s="2"/>
      <c r="J30" s="2">
        <f>'[2]2016 Summary'!$L$30</f>
        <v>14839.95</v>
      </c>
      <c r="K30" s="2"/>
      <c r="L30" s="2">
        <f>J30+K30</f>
        <v>14839.95</v>
      </c>
    </row>
    <row r="31" spans="1:13">
      <c r="G31" s="1" t="s">
        <v>296</v>
      </c>
      <c r="I31" s="2"/>
      <c r="J31" s="2">
        <f>'[2]2016 Summary'!$J$31</f>
        <v>6782.78</v>
      </c>
      <c r="K31" s="2"/>
      <c r="L31" s="2">
        <f>J31+K31</f>
        <v>6782.78</v>
      </c>
      <c r="M31" s="272"/>
    </row>
    <row r="32" spans="1:13">
      <c r="A32" s="60" t="s">
        <v>1</v>
      </c>
      <c r="B32" s="296"/>
      <c r="C32" s="296"/>
      <c r="D32" s="296"/>
      <c r="E32" s="31"/>
      <c r="G32" s="1" t="s">
        <v>104</v>
      </c>
      <c r="I32" s="2"/>
      <c r="J32" s="93">
        <f>'[2]2016 Summary'!$L$32</f>
        <v>862.67000000000007</v>
      </c>
      <c r="K32" s="2"/>
      <c r="L32" s="93">
        <f>J32+K32</f>
        <v>862.67000000000007</v>
      </c>
    </row>
    <row r="33" spans="1:12" ht="13.8" thickBot="1">
      <c r="A33" s="9" t="s">
        <v>25</v>
      </c>
      <c r="B33" s="1" t="s">
        <v>22</v>
      </c>
      <c r="D33" s="54">
        <f>'[2]2016 Summary'!$D$42</f>
        <v>1068.6199999999999</v>
      </c>
      <c r="I33" s="2"/>
      <c r="J33" s="125"/>
      <c r="K33" s="2"/>
      <c r="L33" s="125"/>
    </row>
    <row r="34" spans="1:12">
      <c r="A34" s="9"/>
      <c r="B34" s="1"/>
      <c r="D34" s="2"/>
      <c r="J34" s="2">
        <f>SUM(J29:J33)</f>
        <v>34840.549999999967</v>
      </c>
      <c r="L34" s="2">
        <f>SUM(L29:L33)</f>
        <v>37476.579999999951</v>
      </c>
    </row>
    <row r="35" spans="1:12">
      <c r="A35" s="9" t="s">
        <v>27</v>
      </c>
      <c r="B35" s="1"/>
      <c r="D35" s="2">
        <f>'2017 In'!K75</f>
        <v>177.64999999999998</v>
      </c>
    </row>
    <row r="36" spans="1:12">
      <c r="A36" s="9"/>
      <c r="B36" s="1"/>
      <c r="D36" s="2"/>
      <c r="J36" s="272"/>
    </row>
    <row r="37" spans="1:12">
      <c r="A37" s="9" t="s">
        <v>29</v>
      </c>
      <c r="B37" s="1"/>
      <c r="E37" s="2">
        <f>'2017 Out'!N97</f>
        <v>81.98</v>
      </c>
      <c r="G37" s="60" t="s">
        <v>297</v>
      </c>
      <c r="H37" s="296"/>
      <c r="I37" s="296"/>
      <c r="J37" s="296"/>
      <c r="K37" s="31"/>
    </row>
    <row r="38" spans="1:12">
      <c r="A38" s="9"/>
      <c r="B38" s="1"/>
      <c r="D38" s="55"/>
      <c r="E38" s="174"/>
      <c r="G38" s="9" t="s">
        <v>25</v>
      </c>
      <c r="H38" s="1" t="s">
        <v>22</v>
      </c>
      <c r="J38" s="54">
        <f>'[2]2016 Summary'!$J$47</f>
        <v>3153.2600000000011</v>
      </c>
    </row>
    <row r="39" spans="1:12">
      <c r="A39" s="9" t="s">
        <v>31</v>
      </c>
      <c r="B39" s="1"/>
      <c r="D39" s="2">
        <f>SUM(D33:D37)</f>
        <v>1246.27</v>
      </c>
      <c r="E39" s="2">
        <f>SUM(E33:E37)</f>
        <v>81.98</v>
      </c>
      <c r="G39" s="9"/>
      <c r="H39" s="1"/>
      <c r="J39" s="2"/>
    </row>
    <row r="40" spans="1:12">
      <c r="G40" s="9" t="s">
        <v>27</v>
      </c>
      <c r="H40" s="1"/>
      <c r="J40" s="2">
        <f>'2017 In'!X75</f>
        <v>2335.75</v>
      </c>
    </row>
    <row r="41" spans="1:12">
      <c r="D41" s="174"/>
      <c r="G41" s="9"/>
      <c r="H41" s="1"/>
      <c r="J41" s="2"/>
    </row>
    <row r="42" spans="1:12">
      <c r="A42" s="1" t="s">
        <v>32</v>
      </c>
      <c r="D42" s="2">
        <f>D39-E39</f>
        <v>1164.29</v>
      </c>
      <c r="G42" s="9" t="s">
        <v>29</v>
      </c>
      <c r="H42" s="1"/>
      <c r="K42" s="2">
        <f>'2017 Out'!T97</f>
        <v>2403.59</v>
      </c>
    </row>
    <row r="43" spans="1:12">
      <c r="G43" s="9"/>
      <c r="H43" s="1"/>
      <c r="J43" s="55"/>
      <c r="K43" s="174"/>
    </row>
    <row r="44" spans="1:12">
      <c r="A44" s="60" t="s">
        <v>322</v>
      </c>
      <c r="B44" s="174"/>
      <c r="C44" s="174"/>
      <c r="D44" s="174"/>
      <c r="E44" s="174"/>
      <c r="G44" s="9" t="s">
        <v>31</v>
      </c>
      <c r="H44" s="1"/>
      <c r="J44" s="2">
        <f>SUM(J38:J42)</f>
        <v>5489.0100000000011</v>
      </c>
      <c r="K44" s="2">
        <f>SUM(K38:K42)</f>
        <v>2403.59</v>
      </c>
    </row>
    <row r="45" spans="1:12">
      <c r="A45" s="9" t="s">
        <v>99</v>
      </c>
      <c r="B45" s="1"/>
      <c r="C45" s="1"/>
      <c r="D45" s="2">
        <f>Guild!D26</f>
        <v>862.67</v>
      </c>
      <c r="E45" s="1"/>
      <c r="G45" s="168"/>
      <c r="H45" s="175"/>
    </row>
    <row r="46" spans="1:12">
      <c r="A46" s="9"/>
      <c r="B46" s="1"/>
      <c r="C46" s="1"/>
      <c r="D46" s="1"/>
      <c r="E46" s="1"/>
      <c r="G46" s="168"/>
      <c r="H46" s="175"/>
      <c r="J46" s="174"/>
    </row>
    <row r="47" spans="1:12">
      <c r="A47" s="9" t="s">
        <v>100</v>
      </c>
      <c r="B47" s="1"/>
      <c r="C47" s="1"/>
      <c r="D47" s="2">
        <f>Guild!D25</f>
        <v>1464.16</v>
      </c>
      <c r="E47" s="1"/>
      <c r="G47" s="1" t="s">
        <v>32</v>
      </c>
      <c r="H47" s="175"/>
      <c r="J47" s="2">
        <f>J44-K44</f>
        <v>3085.420000000001</v>
      </c>
    </row>
    <row r="48" spans="1:12">
      <c r="A48" s="9"/>
      <c r="B48" s="1"/>
      <c r="C48" s="1"/>
      <c r="D48" s="1"/>
      <c r="E48" s="1"/>
      <c r="G48" s="168"/>
      <c r="H48" s="175"/>
    </row>
    <row r="49" spans="1:12">
      <c r="A49" s="1" t="s">
        <v>101</v>
      </c>
      <c r="B49" s="2"/>
      <c r="C49" s="1"/>
      <c r="D49" s="1"/>
      <c r="E49" s="351">
        <f>Guild!I25</f>
        <v>1505.91</v>
      </c>
      <c r="I49" s="2"/>
      <c r="J49" s="2"/>
      <c r="K49" s="297"/>
    </row>
    <row r="50" spans="1:12" ht="13.8" thickBot="1">
      <c r="A50" s="1" t="s">
        <v>102</v>
      </c>
      <c r="B50" s="2"/>
      <c r="C50" s="1"/>
      <c r="D50" s="59"/>
      <c r="E50" s="172">
        <v>0</v>
      </c>
      <c r="G50" s="298" t="s">
        <v>296</v>
      </c>
      <c r="H50" s="125"/>
      <c r="I50" s="299"/>
      <c r="J50" s="299"/>
      <c r="K50" s="299"/>
      <c r="L50" s="272"/>
    </row>
    <row r="51" spans="1:12">
      <c r="A51" s="1" t="s">
        <v>43</v>
      </c>
      <c r="B51" s="2"/>
      <c r="C51" s="1"/>
      <c r="D51" s="2">
        <f>SUM(D45:D50)</f>
        <v>2326.83</v>
      </c>
      <c r="E51" s="171">
        <f>SUM(E45:E50)</f>
        <v>1505.91</v>
      </c>
      <c r="G51" s="1" t="s">
        <v>25</v>
      </c>
      <c r="J51" s="171">
        <f>'[2]2016 Summary'!$J$59</f>
        <v>6782.78</v>
      </c>
      <c r="K51" s="171"/>
    </row>
    <row r="52" spans="1:12">
      <c r="A52" s="1"/>
      <c r="B52" s="2"/>
      <c r="C52" s="1"/>
      <c r="D52" s="2"/>
      <c r="E52" s="171"/>
      <c r="J52" s="171"/>
      <c r="K52" s="171"/>
    </row>
    <row r="53" spans="1:12">
      <c r="A53" s="1" t="s">
        <v>32</v>
      </c>
      <c r="B53" s="2"/>
      <c r="C53" s="1"/>
      <c r="D53" s="173">
        <f>D51-E51</f>
        <v>820.91999999999985</v>
      </c>
      <c r="E53" s="171"/>
      <c r="G53" s="1" t="s">
        <v>27</v>
      </c>
      <c r="J53" s="171">
        <v>0</v>
      </c>
      <c r="K53" s="171"/>
    </row>
    <row r="54" spans="1:12">
      <c r="A54" s="1"/>
      <c r="B54" s="2"/>
      <c r="C54" s="1"/>
      <c r="D54" s="2"/>
      <c r="E54" s="171"/>
      <c r="J54" s="171"/>
      <c r="K54" s="171"/>
    </row>
    <row r="55" spans="1:12">
      <c r="A55" s="1"/>
      <c r="B55" s="2"/>
      <c r="C55" s="1"/>
      <c r="D55" s="2"/>
      <c r="E55" s="1"/>
      <c r="G55" s="1" t="s">
        <v>29</v>
      </c>
      <c r="J55" s="171"/>
      <c r="K55" s="171">
        <v>0</v>
      </c>
    </row>
    <row r="56" spans="1:12" ht="13.8" thickBot="1">
      <c r="A56" s="1" t="s">
        <v>32</v>
      </c>
      <c r="B56" s="2"/>
      <c r="C56" s="1"/>
      <c r="E56" s="1"/>
      <c r="J56" s="300"/>
      <c r="K56" s="300"/>
    </row>
    <row r="57" spans="1:12">
      <c r="A57" s="1" t="s">
        <v>34</v>
      </c>
      <c r="B57" s="54">
        <f>B55-D55</f>
        <v>0</v>
      </c>
      <c r="G57" s="1" t="s">
        <v>43</v>
      </c>
      <c r="J57" s="171">
        <f>SUM(J51:J56)</f>
        <v>6782.78</v>
      </c>
      <c r="K57" s="171">
        <f>SUM(K51:K56)</f>
        <v>0</v>
      </c>
    </row>
    <row r="58" spans="1:12" ht="13.8" thickBot="1">
      <c r="A58" s="1"/>
      <c r="B58" s="2"/>
      <c r="D58" s="272"/>
      <c r="J58" s="171"/>
      <c r="K58" s="171"/>
    </row>
    <row r="59" spans="1:12">
      <c r="A59" s="1" t="s">
        <v>82</v>
      </c>
      <c r="B59" s="2"/>
      <c r="C59" s="2">
        <f>D25-L27-L28</f>
        <v>-13389.030000000002</v>
      </c>
      <c r="G59" s="1" t="s">
        <v>32</v>
      </c>
      <c r="J59" s="301">
        <f>J57-K57</f>
        <v>6782.78</v>
      </c>
      <c r="K59" s="171"/>
    </row>
    <row r="60" spans="1:12">
      <c r="A60" s="1"/>
      <c r="B60" s="2"/>
    </row>
    <row r="61" spans="1:12">
      <c r="A61" s="1" t="s">
        <v>83</v>
      </c>
      <c r="B61" s="2"/>
      <c r="C61" s="2">
        <f>I49-C59</f>
        <v>13389.030000000002</v>
      </c>
    </row>
    <row r="62" spans="1:12">
      <c r="A62" s="1" t="s">
        <v>83</v>
      </c>
      <c r="B62" s="2"/>
      <c r="C62" s="2">
        <f>I50-C60</f>
        <v>0</v>
      </c>
    </row>
  </sheetData>
  <mergeCells count="1">
    <mergeCell ref="K28:L28"/>
  </mergeCells>
  <pageMargins left="0.39370078740157483" right="0.39370078740157483" top="0.39370078740157483" bottom="0.39370078740157483" header="0.39370078740157483" footer="0.39370078740157483"/>
  <pageSetup paperSize="9" scale="88" orientation="landscape" r:id="rId1"/>
  <headerFooter alignWithMargins="0"/>
</worksheet>
</file>

<file path=xl/worksheets/sheet7.xml><?xml version="1.0" encoding="utf-8"?>
<worksheet xmlns="http://schemas.openxmlformats.org/spreadsheetml/2006/main" xmlns:r="http://schemas.openxmlformats.org/officeDocument/2006/relationships">
  <sheetPr codeName="Sheet3">
    <pageSetUpPr fitToPage="1"/>
  </sheetPr>
  <dimension ref="A1:AJ94"/>
  <sheetViews>
    <sheetView topLeftCell="N54" zoomScale="110" zoomScaleNormal="110" workbookViewId="0">
      <selection activeCell="Z71" sqref="Z71"/>
    </sheetView>
  </sheetViews>
  <sheetFormatPr defaultColWidth="8.44140625" defaultRowHeight="13.2"/>
  <cols>
    <col min="1" max="1" width="10.109375" style="67" customWidth="1"/>
    <col min="2" max="2" width="16.109375" style="67" bestFit="1" customWidth="1"/>
    <col min="3" max="3" width="9.109375" style="67" customWidth="1"/>
    <col min="4" max="4" width="7.5546875" style="7" bestFit="1" customWidth="1"/>
    <col min="5" max="5" width="5.33203125" style="29" customWidth="1"/>
    <col min="6" max="6" width="10.6640625" style="56" customWidth="1"/>
    <col min="7" max="7" width="9.88671875" style="56" customWidth="1"/>
    <col min="8" max="8" width="11.5546875" style="2" bestFit="1" customWidth="1"/>
    <col min="9" max="9" width="10.44140625" style="68" customWidth="1"/>
    <col min="10" max="10" width="10.33203125" style="68" customWidth="1"/>
    <col min="11" max="11" width="9.5546875" style="56" customWidth="1"/>
    <col min="12" max="12" width="10.33203125" style="68" customWidth="1"/>
    <col min="13" max="13" width="11.109375" style="56" customWidth="1"/>
    <col min="14" max="14" width="9.6640625" style="56" customWidth="1"/>
    <col min="15" max="15" width="8.44140625" style="56" customWidth="1"/>
    <col min="16" max="16" width="9.109375" style="56" customWidth="1"/>
    <col min="17" max="19" width="10.6640625" style="56" customWidth="1"/>
    <col min="20" max="21" width="9.109375" style="56" customWidth="1"/>
    <col min="22" max="22" width="10.33203125" style="56" customWidth="1"/>
    <col min="23" max="24" width="9.44140625" style="56" customWidth="1"/>
    <col min="25" max="25" width="9.109375" style="68" customWidth="1"/>
    <col min="26" max="26" width="42.88671875" style="9" customWidth="1"/>
    <col min="27" max="27" width="9.44140625" style="62" customWidth="1"/>
    <col min="28" max="29" width="8.44140625" style="67" bestFit="1" customWidth="1"/>
    <col min="30" max="32" width="8.44140625" style="67" customWidth="1"/>
    <col min="33" max="35" width="8.44140625" style="67" bestFit="1" customWidth="1"/>
    <col min="36" max="36" width="9.109375" style="67" customWidth="1"/>
    <col min="37" max="37" width="8.44140625" style="67" bestFit="1"/>
    <col min="38" max="16384" width="8.44140625" style="67"/>
  </cols>
  <sheetData>
    <row r="1" spans="1:35" ht="15.6">
      <c r="A1" s="3" t="s">
        <v>352</v>
      </c>
      <c r="B1" s="3"/>
      <c r="G1" s="19" t="s">
        <v>35</v>
      </c>
    </row>
    <row r="2" spans="1:35" ht="15.6">
      <c r="A2" s="3"/>
      <c r="B2" s="3"/>
      <c r="C2" s="20"/>
      <c r="D2" s="103"/>
      <c r="E2" s="28"/>
      <c r="F2" s="21"/>
      <c r="G2" s="21"/>
      <c r="H2" s="19"/>
      <c r="AA2" s="411"/>
      <c r="AB2" s="407"/>
      <c r="AC2" s="407"/>
      <c r="AD2" s="69"/>
      <c r="AE2" s="69"/>
      <c r="AF2" s="69"/>
    </row>
    <row r="3" spans="1:35" ht="24" customHeight="1">
      <c r="A3" s="4" t="s">
        <v>36</v>
      </c>
      <c r="B3" s="5" t="s">
        <v>37</v>
      </c>
      <c r="C3" s="5" t="s">
        <v>38</v>
      </c>
      <c r="D3" s="5" t="s">
        <v>39</v>
      </c>
      <c r="E3" s="24" t="s">
        <v>40</v>
      </c>
      <c r="F3" s="18" t="s">
        <v>41</v>
      </c>
      <c r="G3" s="18" t="s">
        <v>42</v>
      </c>
      <c r="H3" s="26" t="s">
        <v>43</v>
      </c>
      <c r="I3" s="26" t="s">
        <v>44</v>
      </c>
      <c r="J3" s="26" t="s">
        <v>45</v>
      </c>
      <c r="K3" s="26" t="s">
        <v>1</v>
      </c>
      <c r="L3" s="26" t="s">
        <v>14</v>
      </c>
      <c r="M3" s="26" t="s">
        <v>226</v>
      </c>
      <c r="N3" s="27" t="s">
        <v>57</v>
      </c>
      <c r="O3" s="27" t="s">
        <v>20</v>
      </c>
      <c r="P3" s="26" t="s">
        <v>46</v>
      </c>
      <c r="Q3" s="26" t="s">
        <v>33</v>
      </c>
      <c r="R3" s="26" t="s">
        <v>70</v>
      </c>
      <c r="S3" s="26" t="s">
        <v>145</v>
      </c>
      <c r="T3" s="26" t="s">
        <v>103</v>
      </c>
      <c r="U3" s="26" t="s">
        <v>56</v>
      </c>
      <c r="V3" s="26" t="s">
        <v>118</v>
      </c>
      <c r="W3" s="26" t="s">
        <v>146</v>
      </c>
      <c r="X3" s="26" t="s">
        <v>235</v>
      </c>
      <c r="Y3" s="26" t="s">
        <v>307</v>
      </c>
      <c r="Z3" s="6" t="s">
        <v>8</v>
      </c>
      <c r="AA3" s="63"/>
      <c r="AB3" s="61"/>
      <c r="AC3" s="61"/>
      <c r="AD3" s="61"/>
      <c r="AE3" s="61"/>
      <c r="AF3" s="61"/>
      <c r="AG3" s="61"/>
      <c r="AH3" s="61"/>
      <c r="AI3" s="61"/>
    </row>
    <row r="4" spans="1:35">
      <c r="A4" s="16">
        <v>42005</v>
      </c>
      <c r="B4" s="67" t="s">
        <v>48</v>
      </c>
      <c r="C4" s="15" t="s">
        <v>42</v>
      </c>
      <c r="D4" s="16"/>
      <c r="F4" s="11"/>
      <c r="G4" s="11">
        <v>633</v>
      </c>
      <c r="H4" s="2">
        <f>SUM(I4:Y4)</f>
        <v>633</v>
      </c>
      <c r="K4" s="68"/>
      <c r="L4" s="68">
        <v>633</v>
      </c>
      <c r="M4" s="68"/>
      <c r="N4" s="68"/>
      <c r="O4" s="68"/>
      <c r="P4" s="68"/>
      <c r="Q4" s="68"/>
      <c r="R4" s="68"/>
      <c r="S4" s="68"/>
      <c r="T4" s="68"/>
      <c r="U4" s="314"/>
      <c r="V4" s="68"/>
      <c r="W4" s="68"/>
      <c r="X4" s="68"/>
      <c r="Z4" s="73"/>
      <c r="AA4" s="64"/>
    </row>
    <row r="5" spans="1:35">
      <c r="A5" s="51">
        <v>42736</v>
      </c>
      <c r="B5" s="67" t="s">
        <v>47</v>
      </c>
      <c r="C5" s="170" t="s">
        <v>42</v>
      </c>
      <c r="D5" s="51">
        <v>42739</v>
      </c>
      <c r="E5" s="29">
        <v>1162</v>
      </c>
      <c r="F5" s="56">
        <v>75.5</v>
      </c>
      <c r="G5" s="11"/>
      <c r="H5" s="2">
        <f t="shared" ref="H5:H65" si="0">SUM(I5:Y5)</f>
        <v>75.5</v>
      </c>
      <c r="J5" s="68">
        <v>55.5</v>
      </c>
      <c r="K5" s="68"/>
      <c r="M5" s="68"/>
      <c r="N5" s="68"/>
      <c r="O5" s="68"/>
      <c r="P5" s="68"/>
      <c r="Q5" s="68"/>
      <c r="R5" s="68"/>
      <c r="S5" s="68">
        <v>20</v>
      </c>
      <c r="T5" s="68"/>
      <c r="U5" s="314"/>
      <c r="V5" s="68"/>
      <c r="W5" s="68"/>
      <c r="X5" s="68"/>
      <c r="Z5" s="73"/>
    </row>
    <row r="6" spans="1:35">
      <c r="A6" s="51">
        <v>42741</v>
      </c>
      <c r="B6" s="67" t="s">
        <v>353</v>
      </c>
      <c r="C6" s="170" t="s">
        <v>41</v>
      </c>
      <c r="D6" s="51">
        <v>42741</v>
      </c>
      <c r="E6" s="29">
        <v>1163</v>
      </c>
      <c r="F6" s="56">
        <v>101.8</v>
      </c>
      <c r="G6" s="11"/>
      <c r="H6" s="2">
        <f t="shared" si="0"/>
        <v>101.8</v>
      </c>
      <c r="K6" s="68"/>
      <c r="M6" s="68"/>
      <c r="N6" s="68"/>
      <c r="O6" s="68"/>
      <c r="P6" s="68"/>
      <c r="Q6" s="68"/>
      <c r="R6" s="68"/>
      <c r="S6" s="68"/>
      <c r="T6" s="68"/>
      <c r="U6" s="314">
        <v>101.8</v>
      </c>
      <c r="V6" s="68"/>
      <c r="W6" s="68"/>
      <c r="X6" s="68"/>
      <c r="Z6" s="73" t="s">
        <v>356</v>
      </c>
    </row>
    <row r="7" spans="1:35">
      <c r="A7" s="51">
        <f xml:space="preserve"> A5+7</f>
        <v>42743</v>
      </c>
      <c r="B7" s="67" t="s">
        <v>47</v>
      </c>
      <c r="C7" s="15" t="s">
        <v>41</v>
      </c>
      <c r="D7" s="51">
        <v>42744</v>
      </c>
      <c r="E7" s="29">
        <v>1164</v>
      </c>
      <c r="F7" s="11">
        <v>203.3</v>
      </c>
      <c r="G7" s="11"/>
      <c r="H7" s="2">
        <f t="shared" si="0"/>
        <v>203.3</v>
      </c>
      <c r="J7" s="68">
        <v>73.3</v>
      </c>
      <c r="K7" s="68"/>
      <c r="L7" s="68">
        <v>130</v>
      </c>
      <c r="M7" s="68"/>
      <c r="N7" s="68"/>
      <c r="O7" s="68"/>
      <c r="Q7" s="68"/>
      <c r="R7" s="68"/>
      <c r="S7" s="68"/>
      <c r="T7" s="68"/>
      <c r="U7" s="314"/>
      <c r="V7" s="68"/>
      <c r="W7" s="68"/>
      <c r="X7" s="68"/>
      <c r="Z7" s="73"/>
      <c r="AA7" s="64"/>
    </row>
    <row r="8" spans="1:35">
      <c r="A8" s="51">
        <f xml:space="preserve"> A7+7</f>
        <v>42750</v>
      </c>
      <c r="B8" s="67" t="s">
        <v>47</v>
      </c>
      <c r="C8" s="169" t="s">
        <v>42</v>
      </c>
      <c r="D8" s="324">
        <v>42751</v>
      </c>
      <c r="E8" s="25">
        <v>1165</v>
      </c>
      <c r="F8" s="11">
        <v>173.82</v>
      </c>
      <c r="G8" s="11"/>
      <c r="H8" s="2">
        <f t="shared" si="0"/>
        <v>173.82</v>
      </c>
      <c r="J8" s="68">
        <v>41.05</v>
      </c>
      <c r="K8" s="68">
        <v>6</v>
      </c>
      <c r="L8" s="68">
        <v>25</v>
      </c>
      <c r="M8" s="68"/>
      <c r="N8" s="68"/>
      <c r="O8" s="68"/>
      <c r="P8" s="68"/>
      <c r="Q8" s="68"/>
      <c r="R8" s="68"/>
      <c r="S8" s="68">
        <v>40</v>
      </c>
      <c r="T8" s="68"/>
      <c r="U8" s="314">
        <v>61.77</v>
      </c>
      <c r="V8" s="68"/>
      <c r="W8" s="68"/>
      <c r="X8" s="68"/>
      <c r="Z8" s="73"/>
      <c r="AA8" s="64"/>
    </row>
    <row r="9" spans="1:35">
      <c r="A9" s="51">
        <f xml:space="preserve"> A8+7</f>
        <v>42757</v>
      </c>
      <c r="B9" s="67" t="s">
        <v>47</v>
      </c>
      <c r="C9" s="15" t="s">
        <v>41</v>
      </c>
      <c r="D9" s="16">
        <v>42758</v>
      </c>
      <c r="E9" s="25">
        <v>1166</v>
      </c>
      <c r="F9" s="11">
        <v>284.37</v>
      </c>
      <c r="G9" s="11"/>
      <c r="H9" s="2">
        <f t="shared" si="0"/>
        <v>284.37</v>
      </c>
      <c r="J9" s="68">
        <v>67.569999999999993</v>
      </c>
      <c r="K9" s="68">
        <v>4</v>
      </c>
      <c r="L9" s="68">
        <v>65</v>
      </c>
      <c r="M9" s="68"/>
      <c r="N9" s="68"/>
      <c r="O9" s="68"/>
      <c r="P9" s="68"/>
      <c r="Q9" s="68"/>
      <c r="R9" s="68"/>
      <c r="S9" s="68"/>
      <c r="T9" s="68"/>
      <c r="U9" s="314">
        <v>147.80000000000001</v>
      </c>
      <c r="W9" s="68"/>
      <c r="X9" s="68"/>
      <c r="Z9" s="73" t="s">
        <v>355</v>
      </c>
      <c r="AA9" s="64"/>
    </row>
    <row r="10" spans="1:35">
      <c r="A10" s="51">
        <f xml:space="preserve"> A9+7</f>
        <v>42764</v>
      </c>
      <c r="B10" s="67" t="s">
        <v>47</v>
      </c>
      <c r="C10" s="169" t="s">
        <v>42</v>
      </c>
      <c r="D10" s="16">
        <v>42765</v>
      </c>
      <c r="E10" s="29">
        <v>1167</v>
      </c>
      <c r="F10" s="11">
        <v>202.2</v>
      </c>
      <c r="G10" s="11"/>
      <c r="H10" s="2">
        <f t="shared" si="0"/>
        <v>202.2</v>
      </c>
      <c r="J10" s="68">
        <v>76.099999999999994</v>
      </c>
      <c r="K10" s="68">
        <v>6.5</v>
      </c>
      <c r="L10" s="68">
        <v>50</v>
      </c>
      <c r="M10" s="68"/>
      <c r="N10" s="68"/>
      <c r="O10" s="68"/>
      <c r="P10" s="68"/>
      <c r="Q10" s="68"/>
      <c r="R10" s="68"/>
      <c r="S10" s="68"/>
      <c r="T10" s="68"/>
      <c r="U10" s="314">
        <v>69.599999999999994</v>
      </c>
      <c r="V10" s="68"/>
      <c r="W10" s="68"/>
      <c r="X10" s="68"/>
      <c r="Z10" s="73"/>
      <c r="AA10" s="64"/>
    </row>
    <row r="11" spans="1:35">
      <c r="A11" s="16">
        <v>42401</v>
      </c>
      <c r="B11" s="67" t="s">
        <v>62</v>
      </c>
      <c r="C11" s="15" t="s">
        <v>42</v>
      </c>
      <c r="G11" s="56">
        <v>593</v>
      </c>
      <c r="H11" s="2">
        <f>SUM(I11:Y11)</f>
        <v>593</v>
      </c>
      <c r="L11" s="68">
        <v>593</v>
      </c>
      <c r="U11" s="314"/>
      <c r="AA11" s="64"/>
    </row>
    <row r="12" spans="1:35">
      <c r="A12" s="51">
        <f xml:space="preserve"> A10+7</f>
        <v>42771</v>
      </c>
      <c r="B12" s="67" t="s">
        <v>47</v>
      </c>
      <c r="C12" s="169" t="s">
        <v>41</v>
      </c>
      <c r="D12" s="16">
        <v>42772</v>
      </c>
      <c r="E12" s="25">
        <v>1168</v>
      </c>
      <c r="F12" s="11">
        <v>197.52</v>
      </c>
      <c r="G12" s="11"/>
      <c r="H12" s="2">
        <f t="shared" si="0"/>
        <v>197.52</v>
      </c>
      <c r="J12" s="68">
        <v>75.61</v>
      </c>
      <c r="K12" s="68"/>
      <c r="L12" s="68">
        <v>55</v>
      </c>
      <c r="M12" s="68"/>
      <c r="N12" s="68"/>
      <c r="O12" s="68"/>
      <c r="P12" s="68"/>
      <c r="Q12" s="68"/>
      <c r="R12" s="68"/>
      <c r="S12" s="68"/>
      <c r="T12" s="68"/>
      <c r="U12" s="314">
        <v>66.91</v>
      </c>
      <c r="V12" s="68"/>
      <c r="W12" s="68"/>
      <c r="X12" s="68"/>
      <c r="Z12" s="73"/>
      <c r="AA12" s="64"/>
    </row>
    <row r="13" spans="1:35">
      <c r="A13" s="51">
        <f xml:space="preserve"> A12+7</f>
        <v>42778</v>
      </c>
      <c r="B13" s="67" t="s">
        <v>47</v>
      </c>
      <c r="C13" s="169" t="s">
        <v>41</v>
      </c>
      <c r="D13" s="16">
        <v>42773</v>
      </c>
      <c r="E13" s="25">
        <v>1169</v>
      </c>
      <c r="F13" s="11">
        <v>305.92</v>
      </c>
      <c r="G13" s="11"/>
      <c r="H13" s="2">
        <f t="shared" si="0"/>
        <v>305.91999999999996</v>
      </c>
      <c r="J13" s="68">
        <v>64.099999999999994</v>
      </c>
      <c r="K13" s="68">
        <v>8</v>
      </c>
      <c r="L13" s="68">
        <v>65</v>
      </c>
      <c r="M13" s="68"/>
      <c r="N13" s="68"/>
      <c r="O13" s="68"/>
      <c r="P13" s="68"/>
      <c r="Q13" s="68"/>
      <c r="R13" s="68">
        <v>90</v>
      </c>
      <c r="S13" s="68"/>
      <c r="T13" s="68"/>
      <c r="U13" s="314">
        <v>78.819999999999993</v>
      </c>
      <c r="V13" s="68"/>
      <c r="W13" s="68"/>
      <c r="X13" s="68"/>
      <c r="Z13" s="73"/>
      <c r="AA13" s="64"/>
    </row>
    <row r="14" spans="1:35">
      <c r="A14" s="51">
        <f xml:space="preserve"> A13+7</f>
        <v>42785</v>
      </c>
      <c r="B14" s="67" t="s">
        <v>47</v>
      </c>
      <c r="C14" s="169" t="s">
        <v>41</v>
      </c>
      <c r="D14" s="16">
        <v>42786</v>
      </c>
      <c r="E14" s="25">
        <v>1170</v>
      </c>
      <c r="F14" s="11">
        <v>146.58000000000001</v>
      </c>
      <c r="G14" s="11"/>
      <c r="H14" s="2">
        <f t="shared" si="0"/>
        <v>146.57999999999998</v>
      </c>
      <c r="J14" s="68">
        <v>56</v>
      </c>
      <c r="K14" s="68">
        <v>1</v>
      </c>
      <c r="L14" s="68">
        <v>20</v>
      </c>
      <c r="M14" s="68"/>
      <c r="N14" s="68"/>
      <c r="O14" s="68"/>
      <c r="P14" s="68"/>
      <c r="Q14" s="68"/>
      <c r="R14" s="68"/>
      <c r="S14" s="68"/>
      <c r="T14" s="68"/>
      <c r="U14" s="314">
        <v>69.58</v>
      </c>
      <c r="V14" s="68"/>
      <c r="W14" s="68"/>
      <c r="X14" s="68"/>
      <c r="Z14" s="73"/>
      <c r="AA14" s="64"/>
    </row>
    <row r="15" spans="1:35">
      <c r="A15" s="16">
        <v>42430</v>
      </c>
      <c r="B15" s="67" t="s">
        <v>63</v>
      </c>
      <c r="C15" s="15" t="s">
        <v>42</v>
      </c>
      <c r="D15" s="16"/>
      <c r="F15" s="11"/>
      <c r="G15" s="11">
        <v>593</v>
      </c>
      <c r="H15" s="2">
        <f t="shared" si="0"/>
        <v>593</v>
      </c>
      <c r="K15" s="68"/>
      <c r="L15" s="68">
        <v>593</v>
      </c>
      <c r="M15" s="68"/>
      <c r="N15" s="68"/>
      <c r="O15" s="68"/>
      <c r="P15" s="68"/>
      <c r="Q15" s="68"/>
      <c r="R15" s="68"/>
      <c r="S15" s="68"/>
      <c r="T15" s="68"/>
      <c r="U15" s="314"/>
      <c r="V15" s="68"/>
      <c r="W15" s="68"/>
      <c r="X15" s="68"/>
      <c r="Z15" s="17"/>
      <c r="AA15" s="64"/>
    </row>
    <row r="16" spans="1:35">
      <c r="A16" s="51">
        <f xml:space="preserve"> A14+7</f>
        <v>42792</v>
      </c>
      <c r="B16" s="67" t="s">
        <v>47</v>
      </c>
      <c r="C16" s="169" t="s">
        <v>41</v>
      </c>
      <c r="D16" s="16">
        <v>42793</v>
      </c>
      <c r="E16" s="29">
        <v>1171</v>
      </c>
      <c r="F16" s="11">
        <v>216.8</v>
      </c>
      <c r="G16" s="11"/>
      <c r="H16" s="2">
        <f t="shared" si="0"/>
        <v>216.79999999999998</v>
      </c>
      <c r="J16" s="68">
        <v>85.7</v>
      </c>
      <c r="K16" s="68">
        <v>5</v>
      </c>
      <c r="L16" s="68">
        <v>40</v>
      </c>
      <c r="M16" s="68"/>
      <c r="N16" s="68"/>
      <c r="O16" s="68"/>
      <c r="P16" s="68"/>
      <c r="Q16" s="68"/>
      <c r="R16" s="68"/>
      <c r="S16" s="68"/>
      <c r="T16" s="68"/>
      <c r="U16" s="314">
        <v>86.1</v>
      </c>
      <c r="V16" s="68"/>
      <c r="W16" s="68"/>
      <c r="X16" s="68"/>
      <c r="Z16" s="17"/>
      <c r="AA16" s="64"/>
    </row>
    <row r="17" spans="1:35">
      <c r="A17" s="51">
        <f xml:space="preserve"> A16+7</f>
        <v>42799</v>
      </c>
      <c r="B17" s="67" t="s">
        <v>47</v>
      </c>
      <c r="C17" s="169" t="s">
        <v>41</v>
      </c>
      <c r="D17" s="16">
        <v>42800</v>
      </c>
      <c r="E17" s="25">
        <v>1172</v>
      </c>
      <c r="F17" s="11">
        <v>144.18</v>
      </c>
      <c r="G17" s="11"/>
      <c r="H17" s="2">
        <f t="shared" si="0"/>
        <v>144.18</v>
      </c>
      <c r="J17" s="68">
        <v>70.5</v>
      </c>
      <c r="K17" s="68">
        <v>7</v>
      </c>
      <c r="M17" s="68"/>
      <c r="N17" s="68"/>
      <c r="O17" s="68"/>
      <c r="P17" s="68"/>
      <c r="Q17" s="68"/>
      <c r="R17" s="68"/>
      <c r="S17" s="68"/>
      <c r="T17" s="68"/>
      <c r="U17" s="314">
        <v>66.680000000000007</v>
      </c>
      <c r="V17" s="68"/>
      <c r="W17" s="68"/>
      <c r="X17" s="68"/>
      <c r="Z17" s="17"/>
      <c r="AA17" s="64"/>
    </row>
    <row r="18" spans="1:35">
      <c r="A18" s="51">
        <f xml:space="preserve"> A17+7</f>
        <v>42806</v>
      </c>
      <c r="B18" s="67" t="s">
        <v>47</v>
      </c>
      <c r="C18" s="169" t="s">
        <v>41</v>
      </c>
      <c r="D18" s="16">
        <v>42807</v>
      </c>
      <c r="E18" s="25">
        <v>1173</v>
      </c>
      <c r="F18" s="11">
        <v>167.2</v>
      </c>
      <c r="G18" s="11"/>
      <c r="H18" s="2">
        <f t="shared" si="0"/>
        <v>167.2</v>
      </c>
      <c r="J18" s="68">
        <v>58</v>
      </c>
      <c r="K18" s="68">
        <v>7</v>
      </c>
      <c r="L18" s="68">
        <v>40</v>
      </c>
      <c r="M18" s="68"/>
      <c r="N18" s="68"/>
      <c r="O18" s="68"/>
      <c r="P18" s="68"/>
      <c r="Q18" s="68"/>
      <c r="R18" s="68"/>
      <c r="S18" s="68"/>
      <c r="T18" s="68"/>
      <c r="U18" s="314">
        <v>62.2</v>
      </c>
      <c r="V18" s="68"/>
      <c r="W18" s="68"/>
      <c r="X18" s="68"/>
      <c r="Z18" s="73"/>
      <c r="AA18" s="64"/>
    </row>
    <row r="19" spans="1:35">
      <c r="A19" s="51">
        <v>42079</v>
      </c>
      <c r="B19" s="67" t="s">
        <v>242</v>
      </c>
      <c r="C19" s="169" t="s">
        <v>42</v>
      </c>
      <c r="D19" s="16"/>
      <c r="E19" s="25"/>
      <c r="F19" s="11"/>
      <c r="G19" s="11">
        <v>272.75</v>
      </c>
      <c r="H19" s="2">
        <f t="shared" si="0"/>
        <v>272.75</v>
      </c>
      <c r="K19" s="68"/>
      <c r="M19" s="68">
        <v>272.75</v>
      </c>
      <c r="N19" s="68"/>
      <c r="O19" s="68"/>
      <c r="P19" s="68"/>
      <c r="Q19" s="68"/>
      <c r="R19" s="68"/>
      <c r="S19" s="68"/>
      <c r="T19" s="68"/>
      <c r="U19" s="314"/>
      <c r="V19" s="68"/>
      <c r="W19" s="68"/>
      <c r="X19" s="68"/>
      <c r="AA19" s="64"/>
    </row>
    <row r="20" spans="1:35">
      <c r="A20" s="51">
        <v>43172</v>
      </c>
      <c r="B20" s="67" t="s">
        <v>310</v>
      </c>
      <c r="C20" s="169" t="s">
        <v>42</v>
      </c>
      <c r="D20" s="16"/>
      <c r="E20" s="25"/>
      <c r="F20" s="11"/>
      <c r="G20" s="11">
        <v>1125.75</v>
      </c>
      <c r="H20" s="2">
        <f t="shared" si="0"/>
        <v>1125.75</v>
      </c>
      <c r="K20" s="68"/>
      <c r="M20" s="68"/>
      <c r="N20" s="68"/>
      <c r="O20" s="68"/>
      <c r="P20" s="68"/>
      <c r="Q20" s="68"/>
      <c r="R20" s="68"/>
      <c r="S20" s="68"/>
      <c r="T20" s="68"/>
      <c r="U20" s="314"/>
      <c r="V20" s="68"/>
      <c r="W20" s="68"/>
      <c r="X20" s="68">
        <v>1125.75</v>
      </c>
      <c r="Z20" s="9" t="s">
        <v>403</v>
      </c>
      <c r="AA20" s="64"/>
    </row>
    <row r="21" spans="1:35">
      <c r="A21" s="51">
        <f xml:space="preserve"> A18+7</f>
        <v>42813</v>
      </c>
      <c r="B21" s="67" t="s">
        <v>47</v>
      </c>
      <c r="C21" s="169" t="s">
        <v>41</v>
      </c>
      <c r="D21" s="16">
        <v>42814</v>
      </c>
      <c r="E21" s="25">
        <v>1174</v>
      </c>
      <c r="F21" s="11">
        <v>246.1</v>
      </c>
      <c r="G21" s="11"/>
      <c r="H21" s="2">
        <f t="shared" si="0"/>
        <v>246.1</v>
      </c>
      <c r="J21" s="68">
        <v>60.5</v>
      </c>
      <c r="K21" s="68">
        <v>4</v>
      </c>
      <c r="L21" s="68">
        <v>20</v>
      </c>
      <c r="M21" s="68"/>
      <c r="N21" s="68"/>
      <c r="O21" s="68"/>
      <c r="P21" s="68"/>
      <c r="Q21" s="68"/>
      <c r="R21" s="68">
        <v>90</v>
      </c>
      <c r="S21" s="68"/>
      <c r="T21" s="68"/>
      <c r="U21" s="314">
        <v>71.599999999999994</v>
      </c>
      <c r="V21" s="68"/>
      <c r="W21" s="68"/>
      <c r="X21" s="68"/>
      <c r="Z21" s="17"/>
      <c r="AA21" s="64"/>
    </row>
    <row r="22" spans="1:35" ht="12" customHeight="1">
      <c r="A22" s="51">
        <f xml:space="preserve"> A21+7</f>
        <v>42820</v>
      </c>
      <c r="B22" s="67" t="s">
        <v>47</v>
      </c>
      <c r="C22" s="169" t="s">
        <v>41</v>
      </c>
      <c r="D22" s="16">
        <v>42821</v>
      </c>
      <c r="E22" s="25">
        <v>1175</v>
      </c>
      <c r="F22" s="11">
        <v>204.1</v>
      </c>
      <c r="G22" s="11"/>
      <c r="H22" s="2">
        <f t="shared" si="0"/>
        <v>204.1</v>
      </c>
      <c r="J22" s="68">
        <v>72</v>
      </c>
      <c r="K22" s="68">
        <v>3.7</v>
      </c>
      <c r="L22" s="68">
        <v>55</v>
      </c>
      <c r="M22" s="68"/>
      <c r="N22" s="68"/>
      <c r="O22" s="68"/>
      <c r="P22" s="68"/>
      <c r="Q22" s="68"/>
      <c r="R22" s="68"/>
      <c r="S22" s="68"/>
      <c r="T22" s="68"/>
      <c r="U22" s="315">
        <v>73.400000000000006</v>
      </c>
      <c r="V22" s="68"/>
      <c r="W22" s="68"/>
      <c r="X22" s="68"/>
      <c r="Z22" s="73"/>
      <c r="AA22" s="64"/>
      <c r="AB22" s="70"/>
    </row>
    <row r="23" spans="1:35">
      <c r="A23" s="16">
        <v>38447</v>
      </c>
      <c r="B23" s="67" t="s">
        <v>64</v>
      </c>
      <c r="C23" s="15" t="s">
        <v>42</v>
      </c>
      <c r="G23" s="11">
        <v>553</v>
      </c>
      <c r="H23" s="2">
        <f t="shared" si="0"/>
        <v>553</v>
      </c>
      <c r="L23" s="68">
        <v>553</v>
      </c>
      <c r="U23" s="314"/>
      <c r="AA23" s="64"/>
    </row>
    <row r="24" spans="1:35">
      <c r="A24" s="51">
        <f xml:space="preserve"> A22+7</f>
        <v>42827</v>
      </c>
      <c r="B24" s="67" t="s">
        <v>47</v>
      </c>
      <c r="C24" s="169" t="s">
        <v>41</v>
      </c>
      <c r="D24" s="16">
        <v>42828</v>
      </c>
      <c r="E24" s="25">
        <v>1176</v>
      </c>
      <c r="F24" s="11">
        <v>541.70000000000005</v>
      </c>
      <c r="G24" s="11"/>
      <c r="H24" s="2">
        <f t="shared" si="0"/>
        <v>541.70000000000005</v>
      </c>
      <c r="J24" s="68">
        <v>76.5</v>
      </c>
      <c r="K24" s="68"/>
      <c r="L24" s="68">
        <v>320</v>
      </c>
      <c r="M24" s="68"/>
      <c r="N24" s="68"/>
      <c r="O24" s="68"/>
      <c r="P24" s="68"/>
      <c r="Q24" s="68"/>
      <c r="R24" s="68"/>
      <c r="S24" s="68">
        <v>60</v>
      </c>
      <c r="T24" s="68"/>
      <c r="U24" s="314">
        <v>85.2</v>
      </c>
      <c r="V24" s="68"/>
      <c r="W24" s="68"/>
      <c r="X24" s="68"/>
      <c r="Z24" s="73" t="s">
        <v>365</v>
      </c>
      <c r="AA24" s="64"/>
    </row>
    <row r="25" spans="1:35">
      <c r="A25" s="51">
        <f xml:space="preserve"> A24+7</f>
        <v>42834</v>
      </c>
      <c r="B25" s="67" t="s">
        <v>47</v>
      </c>
      <c r="C25" s="15" t="s">
        <v>41</v>
      </c>
      <c r="D25" s="51">
        <v>42835</v>
      </c>
      <c r="E25" s="29">
        <v>1177</v>
      </c>
      <c r="F25" s="56">
        <v>179.9</v>
      </c>
      <c r="G25" s="11"/>
      <c r="H25" s="2">
        <f t="shared" si="0"/>
        <v>179.9</v>
      </c>
      <c r="J25" s="68">
        <v>61</v>
      </c>
      <c r="K25" s="68"/>
      <c r="L25" s="68">
        <v>30</v>
      </c>
      <c r="M25" s="68"/>
      <c r="N25" s="68"/>
      <c r="O25" s="68"/>
      <c r="P25" s="68"/>
      <c r="Q25" s="68"/>
      <c r="R25" s="68"/>
      <c r="S25" s="68"/>
      <c r="T25" s="68"/>
      <c r="U25" s="314">
        <v>88.9</v>
      </c>
      <c r="V25" s="68"/>
      <c r="W25" s="68"/>
      <c r="X25" s="68"/>
      <c r="Z25" s="73"/>
      <c r="AA25" s="64"/>
      <c r="AB25" s="70"/>
    </row>
    <row r="26" spans="1:35">
      <c r="A26" s="51">
        <f xml:space="preserve"> A25+7</f>
        <v>42841</v>
      </c>
      <c r="B26" s="67" t="s">
        <v>47</v>
      </c>
      <c r="C26" s="169" t="s">
        <v>41</v>
      </c>
      <c r="D26" s="16">
        <v>42843</v>
      </c>
      <c r="E26" s="25">
        <v>1178</v>
      </c>
      <c r="F26" s="11">
        <v>294.2</v>
      </c>
      <c r="G26" s="11"/>
      <c r="H26" s="2">
        <f t="shared" si="0"/>
        <v>294.2</v>
      </c>
      <c r="J26" s="68">
        <v>108.2</v>
      </c>
      <c r="K26" s="68"/>
      <c r="M26" s="68"/>
      <c r="N26" s="68"/>
      <c r="O26" s="68">
        <v>75</v>
      </c>
      <c r="P26" s="68"/>
      <c r="T26" s="68"/>
      <c r="U26" s="314">
        <v>111</v>
      </c>
      <c r="V26" s="68"/>
      <c r="W26" s="68"/>
      <c r="X26" s="68"/>
      <c r="Z26" s="17"/>
      <c r="AA26" s="64"/>
    </row>
    <row r="27" spans="1:35">
      <c r="A27" s="51">
        <f xml:space="preserve"> A26+7</f>
        <v>42848</v>
      </c>
      <c r="B27" s="67" t="s">
        <v>47</v>
      </c>
      <c r="C27" s="169" t="s">
        <v>41</v>
      </c>
      <c r="D27" s="16">
        <v>42849</v>
      </c>
      <c r="E27" s="25">
        <v>1179</v>
      </c>
      <c r="F27" s="11">
        <v>239.3</v>
      </c>
      <c r="G27" s="11"/>
      <c r="H27" s="2">
        <f t="shared" si="0"/>
        <v>239.29999999999998</v>
      </c>
      <c r="J27" s="68">
        <v>68</v>
      </c>
      <c r="K27" s="68">
        <v>7.7</v>
      </c>
      <c r="L27" s="68">
        <v>40</v>
      </c>
      <c r="M27" s="68"/>
      <c r="N27" s="68"/>
      <c r="O27" s="68">
        <v>50</v>
      </c>
      <c r="P27" s="68"/>
      <c r="Q27" s="68"/>
      <c r="R27" s="68"/>
      <c r="S27" s="68"/>
      <c r="T27" s="68"/>
      <c r="U27" s="314">
        <v>73.599999999999994</v>
      </c>
      <c r="V27" s="68"/>
      <c r="W27" s="68"/>
      <c r="X27" s="68"/>
      <c r="Z27" s="73"/>
      <c r="AA27" s="23"/>
      <c r="AC27" s="70"/>
      <c r="AD27" s="70"/>
      <c r="AE27" s="70"/>
      <c r="AF27" s="70"/>
    </row>
    <row r="28" spans="1:35">
      <c r="A28" s="51">
        <v>41763</v>
      </c>
      <c r="B28" s="67" t="s">
        <v>65</v>
      </c>
      <c r="C28" s="169" t="s">
        <v>42</v>
      </c>
      <c r="D28" s="16"/>
      <c r="E28" s="25"/>
      <c r="F28" s="11"/>
      <c r="G28" s="11">
        <v>633</v>
      </c>
      <c r="H28" s="2">
        <f t="shared" si="0"/>
        <v>633</v>
      </c>
      <c r="K28" s="68"/>
      <c r="L28" s="68">
        <v>633</v>
      </c>
      <c r="M28" s="68"/>
      <c r="N28" s="68"/>
      <c r="O28" s="68"/>
      <c r="P28" s="68"/>
      <c r="Q28" s="68"/>
      <c r="R28" s="68"/>
      <c r="S28" s="68"/>
      <c r="T28" s="68"/>
      <c r="U28" s="314"/>
      <c r="V28" s="68"/>
      <c r="W28" s="68"/>
      <c r="X28" s="68"/>
      <c r="Z28" s="73"/>
      <c r="AA28" s="23"/>
      <c r="AC28" s="70"/>
      <c r="AD28" s="70"/>
      <c r="AE28" s="70"/>
      <c r="AF28" s="70"/>
    </row>
    <row r="29" spans="1:35">
      <c r="A29" s="51">
        <f xml:space="preserve"> A27+7</f>
        <v>42855</v>
      </c>
      <c r="B29" s="67" t="s">
        <v>47</v>
      </c>
      <c r="C29" s="169" t="s">
        <v>41</v>
      </c>
      <c r="D29" s="16">
        <v>42857</v>
      </c>
      <c r="E29" s="25">
        <v>1180</v>
      </c>
      <c r="F29" s="11">
        <v>355.56</v>
      </c>
      <c r="G29" s="11"/>
      <c r="H29" s="2">
        <f t="shared" si="0"/>
        <v>355.56</v>
      </c>
      <c r="J29" s="68">
        <v>86</v>
      </c>
      <c r="K29" s="68">
        <v>4.5</v>
      </c>
      <c r="L29" s="68">
        <v>20</v>
      </c>
      <c r="M29" s="68"/>
      <c r="N29" s="68"/>
      <c r="O29" s="68">
        <v>50</v>
      </c>
      <c r="P29" s="68"/>
      <c r="Q29" s="68"/>
      <c r="R29" s="68">
        <v>90</v>
      </c>
      <c r="S29" s="68"/>
      <c r="T29" s="68"/>
      <c r="U29" s="314">
        <v>105.06</v>
      </c>
      <c r="V29" s="68"/>
      <c r="W29" s="68"/>
      <c r="X29" s="68"/>
      <c r="Z29" s="17"/>
      <c r="AA29" s="64"/>
    </row>
    <row r="30" spans="1:35">
      <c r="A30" s="51">
        <f xml:space="preserve"> A29+7</f>
        <v>42862</v>
      </c>
      <c r="B30" s="67" t="s">
        <v>47</v>
      </c>
      <c r="C30" s="15" t="s">
        <v>41</v>
      </c>
      <c r="D30" s="16">
        <v>42863</v>
      </c>
      <c r="E30" s="25">
        <v>1181</v>
      </c>
      <c r="F30" s="11">
        <v>260.05</v>
      </c>
      <c r="G30" s="11"/>
      <c r="H30" s="2">
        <f t="shared" si="0"/>
        <v>260.04999999999995</v>
      </c>
      <c r="J30" s="68">
        <v>118.35</v>
      </c>
      <c r="K30" s="68">
        <v>5.6</v>
      </c>
      <c r="L30" s="68">
        <v>45</v>
      </c>
      <c r="M30" s="68"/>
      <c r="N30" s="68"/>
      <c r="O30" s="68"/>
      <c r="P30" s="68"/>
      <c r="Q30" s="68"/>
      <c r="R30" s="68"/>
      <c r="S30" s="68"/>
      <c r="T30" s="68"/>
      <c r="U30" s="314">
        <v>91.1</v>
      </c>
      <c r="W30" s="68"/>
      <c r="X30" s="68"/>
      <c r="Z30" s="73"/>
      <c r="AA30" s="65"/>
    </row>
    <row r="31" spans="1:35">
      <c r="A31" s="51">
        <f xml:space="preserve"> A30+7</f>
        <v>42869</v>
      </c>
      <c r="B31" s="67" t="s">
        <v>47</v>
      </c>
      <c r="C31" s="169" t="s">
        <v>41</v>
      </c>
      <c r="D31" s="16">
        <v>42870</v>
      </c>
      <c r="E31" s="25">
        <v>1182</v>
      </c>
      <c r="F31" s="11">
        <v>155.75</v>
      </c>
      <c r="G31" s="11"/>
      <c r="H31" s="2">
        <f t="shared" si="0"/>
        <v>155.75</v>
      </c>
      <c r="J31" s="68">
        <v>51.1</v>
      </c>
      <c r="K31" s="68">
        <v>6.55</v>
      </c>
      <c r="L31" s="68">
        <v>20</v>
      </c>
      <c r="M31" s="68"/>
      <c r="N31" s="68"/>
      <c r="O31" s="68"/>
      <c r="P31" s="68"/>
      <c r="Q31" s="68"/>
      <c r="R31" s="68"/>
      <c r="S31" s="68"/>
      <c r="T31" s="68"/>
      <c r="U31" s="314">
        <v>78.099999999999994</v>
      </c>
      <c r="V31" s="68"/>
      <c r="W31" s="68"/>
      <c r="X31" s="68"/>
      <c r="Z31" s="17"/>
      <c r="AA31" s="64"/>
    </row>
    <row r="32" spans="1:35">
      <c r="A32" s="51">
        <f xml:space="preserve"> A31+7</f>
        <v>42876</v>
      </c>
      <c r="B32" s="67" t="s">
        <v>47</v>
      </c>
      <c r="C32" s="169" t="s">
        <v>41</v>
      </c>
      <c r="D32" s="16">
        <v>42878</v>
      </c>
      <c r="E32" s="25">
        <v>1183</v>
      </c>
      <c r="F32" s="11">
        <v>1172.7</v>
      </c>
      <c r="G32" s="11"/>
      <c r="H32" s="2">
        <f t="shared" si="0"/>
        <v>1172.7</v>
      </c>
      <c r="J32" s="68">
        <v>63</v>
      </c>
      <c r="K32" s="68">
        <v>6</v>
      </c>
      <c r="L32" s="68">
        <v>1020</v>
      </c>
      <c r="M32" s="68"/>
      <c r="N32" s="68"/>
      <c r="O32" s="68"/>
      <c r="P32" s="68"/>
      <c r="Q32" s="68"/>
      <c r="R32" s="68"/>
      <c r="S32" s="68"/>
      <c r="U32" s="314">
        <v>83.7</v>
      </c>
      <c r="V32" s="68"/>
      <c r="W32" s="68"/>
      <c r="X32" s="68"/>
      <c r="Z32" s="73"/>
      <c r="AA32" s="64"/>
      <c r="AI32" s="70"/>
    </row>
    <row r="33" spans="1:33">
      <c r="A33" s="16">
        <v>42522</v>
      </c>
      <c r="B33" s="67" t="s">
        <v>66</v>
      </c>
      <c r="C33" s="15" t="s">
        <v>42</v>
      </c>
      <c r="D33" s="16"/>
      <c r="F33" s="11"/>
      <c r="G33" s="11">
        <v>593</v>
      </c>
      <c r="H33" s="2">
        <f t="shared" si="0"/>
        <v>593</v>
      </c>
      <c r="K33" s="68"/>
      <c r="L33" s="68">
        <v>593</v>
      </c>
      <c r="M33" s="68"/>
      <c r="N33" s="68"/>
      <c r="O33" s="68"/>
      <c r="P33" s="68"/>
      <c r="Q33" s="68"/>
      <c r="R33" s="68"/>
      <c r="S33" s="68"/>
      <c r="T33" s="68"/>
      <c r="U33" s="314"/>
      <c r="V33" s="68"/>
      <c r="W33" s="68"/>
      <c r="X33" s="68"/>
      <c r="Z33" s="17"/>
      <c r="AA33" s="64"/>
    </row>
    <row r="34" spans="1:33">
      <c r="A34" s="51">
        <f xml:space="preserve"> A32+7</f>
        <v>42883</v>
      </c>
      <c r="B34" s="67" t="s">
        <v>47</v>
      </c>
      <c r="C34" s="169" t="s">
        <v>41</v>
      </c>
      <c r="D34" s="16">
        <v>42885</v>
      </c>
      <c r="E34" s="388" t="s">
        <v>372</v>
      </c>
      <c r="F34" s="11">
        <v>143.4</v>
      </c>
      <c r="G34" s="11"/>
      <c r="H34" s="2">
        <f t="shared" si="0"/>
        <v>143.39999999999998</v>
      </c>
      <c r="J34" s="68">
        <v>36</v>
      </c>
      <c r="K34" s="68">
        <v>3.6</v>
      </c>
      <c r="L34" s="68">
        <v>40</v>
      </c>
      <c r="M34" s="68"/>
      <c r="N34" s="68"/>
      <c r="O34" s="68"/>
      <c r="Q34" s="68"/>
      <c r="R34" s="68"/>
      <c r="S34" s="68"/>
      <c r="T34" s="68"/>
      <c r="U34" s="314">
        <v>63.8</v>
      </c>
      <c r="V34" s="68"/>
      <c r="W34" s="68"/>
      <c r="X34" s="68"/>
      <c r="Z34" s="73"/>
      <c r="AA34" s="64"/>
    </row>
    <row r="35" spans="1:33">
      <c r="A35" s="51">
        <f xml:space="preserve"> A34+7</f>
        <v>42890</v>
      </c>
      <c r="B35" s="67" t="s">
        <v>47</v>
      </c>
      <c r="C35" s="169" t="s">
        <v>41</v>
      </c>
      <c r="D35" s="16">
        <v>42891</v>
      </c>
      <c r="E35" s="25">
        <v>1184</v>
      </c>
      <c r="F35" s="56">
        <v>194.45</v>
      </c>
      <c r="H35" s="2">
        <f t="shared" si="0"/>
        <v>194.45</v>
      </c>
      <c r="J35" s="68">
        <v>58.2</v>
      </c>
      <c r="K35" s="68">
        <v>5</v>
      </c>
      <c r="L35" s="68">
        <v>65</v>
      </c>
      <c r="M35" s="68"/>
      <c r="N35" s="68"/>
      <c r="O35" s="68"/>
      <c r="P35" s="68"/>
      <c r="Q35" s="68"/>
      <c r="R35" s="68"/>
      <c r="S35" s="68"/>
      <c r="T35" s="68"/>
      <c r="U35" s="314">
        <v>66.25</v>
      </c>
      <c r="V35" s="68"/>
      <c r="W35" s="68"/>
      <c r="X35" s="68"/>
      <c r="Z35" s="73"/>
      <c r="AA35" s="64"/>
    </row>
    <row r="36" spans="1:33">
      <c r="A36" s="51">
        <f xml:space="preserve"> A35+7</f>
        <v>42897</v>
      </c>
      <c r="B36" s="67" t="s">
        <v>47</v>
      </c>
      <c r="C36" s="169" t="s">
        <v>41</v>
      </c>
      <c r="D36" s="16">
        <v>42898</v>
      </c>
      <c r="E36" s="25">
        <v>1185</v>
      </c>
      <c r="F36" s="56">
        <v>345.1</v>
      </c>
      <c r="G36" s="11"/>
      <c r="H36" s="2">
        <f t="shared" si="0"/>
        <v>345.1</v>
      </c>
      <c r="J36" s="68">
        <v>57.8</v>
      </c>
      <c r="K36" s="68">
        <v>9.5</v>
      </c>
      <c r="M36" s="68"/>
      <c r="N36" s="68"/>
      <c r="O36" s="68"/>
      <c r="P36" s="68"/>
      <c r="Q36" s="68"/>
      <c r="R36" s="68"/>
      <c r="S36" s="68">
        <v>162.30000000000001</v>
      </c>
      <c r="T36" s="68"/>
      <c r="U36" s="314">
        <v>115.5</v>
      </c>
      <c r="V36" s="68"/>
      <c r="W36" s="68"/>
      <c r="X36" s="68"/>
      <c r="Z36" s="73" t="s">
        <v>371</v>
      </c>
      <c r="AA36" s="64"/>
    </row>
    <row r="37" spans="1:33">
      <c r="A37" s="51">
        <f xml:space="preserve"> A36+7</f>
        <v>42904</v>
      </c>
      <c r="B37" s="67" t="s">
        <v>47</v>
      </c>
      <c r="C37" s="169" t="s">
        <v>42</v>
      </c>
      <c r="D37" s="16"/>
      <c r="E37" s="25"/>
      <c r="G37" s="11">
        <v>153.1</v>
      </c>
      <c r="H37" s="2">
        <f t="shared" si="0"/>
        <v>153.1</v>
      </c>
      <c r="J37" s="68">
        <v>63.5</v>
      </c>
      <c r="K37" s="68">
        <v>2.8</v>
      </c>
      <c r="M37" s="68"/>
      <c r="N37" s="68"/>
      <c r="O37" s="68"/>
      <c r="P37" s="68"/>
      <c r="Q37" s="68"/>
      <c r="R37" s="68"/>
      <c r="S37" s="68"/>
      <c r="T37" s="68"/>
      <c r="U37" s="314">
        <v>86.8</v>
      </c>
      <c r="V37" s="68"/>
      <c r="W37" s="68"/>
      <c r="X37" s="68"/>
      <c r="Z37" s="73"/>
      <c r="AA37" s="64"/>
    </row>
    <row r="38" spans="1:33">
      <c r="A38" s="16">
        <v>42552</v>
      </c>
      <c r="B38" s="67" t="s">
        <v>67</v>
      </c>
      <c r="C38" s="15" t="s">
        <v>42</v>
      </c>
      <c r="D38" s="16"/>
      <c r="F38" s="11"/>
      <c r="G38" s="11">
        <v>593</v>
      </c>
      <c r="H38" s="2">
        <f t="shared" si="0"/>
        <v>593</v>
      </c>
      <c r="L38" s="68">
        <v>593</v>
      </c>
      <c r="M38" s="68"/>
      <c r="N38" s="68"/>
      <c r="O38" s="68"/>
      <c r="P38" s="68"/>
      <c r="Q38" s="68"/>
      <c r="R38" s="68"/>
      <c r="S38" s="68"/>
      <c r="T38" s="68"/>
      <c r="U38" s="314"/>
      <c r="V38" s="68"/>
      <c r="W38" s="68"/>
      <c r="X38" s="68"/>
      <c r="Z38" s="17"/>
      <c r="AA38" s="64"/>
    </row>
    <row r="39" spans="1:33">
      <c r="A39" s="51">
        <f xml:space="preserve"> A37+7</f>
        <v>42911</v>
      </c>
      <c r="B39" s="67" t="s">
        <v>47</v>
      </c>
      <c r="C39" s="169" t="s">
        <v>41</v>
      </c>
      <c r="D39" s="16">
        <v>42912</v>
      </c>
      <c r="E39" s="25">
        <v>1186</v>
      </c>
      <c r="F39" s="11">
        <v>151.6</v>
      </c>
      <c r="H39" s="2">
        <f t="shared" si="0"/>
        <v>151.60000000000002</v>
      </c>
      <c r="J39" s="68">
        <v>72.2</v>
      </c>
      <c r="K39" s="68">
        <v>5.5</v>
      </c>
      <c r="M39" s="68"/>
      <c r="N39" s="68"/>
      <c r="O39" s="68"/>
      <c r="P39" s="68"/>
      <c r="Q39" s="68"/>
      <c r="R39" s="68"/>
      <c r="S39" s="68"/>
      <c r="T39" s="68"/>
      <c r="U39" s="314">
        <v>73.900000000000006</v>
      </c>
      <c r="W39" s="68"/>
      <c r="X39" s="68"/>
      <c r="Z39" s="73"/>
      <c r="AA39" s="64"/>
      <c r="AG39" s="70"/>
    </row>
    <row r="40" spans="1:33">
      <c r="A40" s="51">
        <f xml:space="preserve"> A39+7</f>
        <v>42918</v>
      </c>
      <c r="B40" s="67" t="s">
        <v>47</v>
      </c>
      <c r="C40" s="169" t="s">
        <v>41</v>
      </c>
      <c r="D40" s="16">
        <v>42919</v>
      </c>
      <c r="E40" s="25">
        <v>1187</v>
      </c>
      <c r="F40" s="56">
        <v>348.5</v>
      </c>
      <c r="G40" s="11"/>
      <c r="H40" s="2">
        <f t="shared" si="0"/>
        <v>348.5</v>
      </c>
      <c r="J40" s="68">
        <v>40</v>
      </c>
      <c r="K40" s="68">
        <v>6.5</v>
      </c>
      <c r="L40" s="68">
        <v>200</v>
      </c>
      <c r="M40" s="68"/>
      <c r="N40" s="68"/>
      <c r="O40" s="68">
        <v>25</v>
      </c>
      <c r="P40" s="68"/>
      <c r="Q40" s="68"/>
      <c r="R40" s="68"/>
      <c r="S40" s="68"/>
      <c r="T40" s="68"/>
      <c r="U40" s="314">
        <v>77</v>
      </c>
      <c r="V40" s="68"/>
      <c r="W40" s="68"/>
      <c r="X40" s="68"/>
      <c r="Z40" s="17"/>
      <c r="AA40" s="64"/>
    </row>
    <row r="41" spans="1:33">
      <c r="A41" s="51">
        <f t="shared" ref="A41:A42" si="1" xml:space="preserve"> A40+7</f>
        <v>42925</v>
      </c>
      <c r="B41" s="67" t="s">
        <v>47</v>
      </c>
      <c r="C41" s="169" t="s">
        <v>41</v>
      </c>
      <c r="D41" s="16">
        <v>42926</v>
      </c>
      <c r="E41" s="25">
        <v>1188</v>
      </c>
      <c r="F41" s="56">
        <v>253.16</v>
      </c>
      <c r="G41" s="11"/>
      <c r="H41" s="2">
        <f t="shared" si="0"/>
        <v>253.15999999999997</v>
      </c>
      <c r="J41" s="68">
        <v>77</v>
      </c>
      <c r="K41" s="68"/>
      <c r="L41" s="68">
        <v>20</v>
      </c>
      <c r="M41" s="68"/>
      <c r="N41" s="68"/>
      <c r="O41" s="68"/>
      <c r="P41" s="68"/>
      <c r="Q41" s="68"/>
      <c r="R41" s="68"/>
      <c r="S41" s="68">
        <v>44.89</v>
      </c>
      <c r="T41" s="68"/>
      <c r="U41" s="314">
        <v>111.27</v>
      </c>
      <c r="V41" s="68"/>
      <c r="W41" s="68"/>
      <c r="X41" s="68"/>
      <c r="Z41" s="17" t="s">
        <v>375</v>
      </c>
      <c r="AA41" s="64"/>
    </row>
    <row r="42" spans="1:33">
      <c r="A42" s="51">
        <f t="shared" si="1"/>
        <v>42932</v>
      </c>
      <c r="B42" s="67" t="s">
        <v>47</v>
      </c>
      <c r="C42" s="169" t="s">
        <v>41</v>
      </c>
      <c r="D42" s="16"/>
      <c r="E42" s="25"/>
      <c r="G42" s="11"/>
      <c r="H42" s="2">
        <f t="shared" si="0"/>
        <v>0</v>
      </c>
      <c r="K42" s="68"/>
      <c r="M42" s="68"/>
      <c r="N42" s="68"/>
      <c r="O42" s="68"/>
      <c r="P42" s="68"/>
      <c r="Q42" s="68"/>
      <c r="R42" s="68"/>
      <c r="S42" s="68"/>
      <c r="U42" s="314"/>
      <c r="V42" s="68"/>
      <c r="W42" s="68"/>
      <c r="X42" s="68"/>
      <c r="Z42" s="17" t="s">
        <v>380</v>
      </c>
      <c r="AA42" s="64"/>
    </row>
    <row r="43" spans="1:33">
      <c r="A43" s="51">
        <f xml:space="preserve"> A42+7</f>
        <v>42939</v>
      </c>
      <c r="B43" s="67" t="s">
        <v>47</v>
      </c>
      <c r="C43" s="169" t="s">
        <v>41</v>
      </c>
      <c r="D43" s="16">
        <v>42940</v>
      </c>
      <c r="E43" s="25">
        <v>1189</v>
      </c>
      <c r="F43" s="11">
        <v>366</v>
      </c>
      <c r="G43" s="11"/>
      <c r="H43" s="2">
        <f t="shared" si="0"/>
        <v>366</v>
      </c>
      <c r="I43" s="68">
        <v>20</v>
      </c>
      <c r="J43" s="68">
        <v>70.5</v>
      </c>
      <c r="K43" s="68"/>
      <c r="L43" s="68">
        <v>60</v>
      </c>
      <c r="M43" s="68"/>
      <c r="N43" s="68"/>
      <c r="O43" s="68"/>
      <c r="P43" s="68"/>
      <c r="Q43" s="68"/>
      <c r="R43" s="68"/>
      <c r="S43" s="68"/>
      <c r="T43" s="68"/>
      <c r="U43" s="314">
        <v>215.5</v>
      </c>
      <c r="V43" s="68"/>
      <c r="W43" s="68"/>
      <c r="X43" s="68"/>
      <c r="Z43" s="73" t="s">
        <v>379</v>
      </c>
      <c r="AA43" s="64"/>
    </row>
    <row r="44" spans="1:33">
      <c r="A44" s="51">
        <f xml:space="preserve"> A43+7</f>
        <v>42946</v>
      </c>
      <c r="B44" s="67" t="s">
        <v>47</v>
      </c>
      <c r="C44" s="169" t="s">
        <v>41</v>
      </c>
      <c r="D44" s="16">
        <v>42947</v>
      </c>
      <c r="E44" s="25">
        <v>1191</v>
      </c>
      <c r="F44" s="56">
        <v>215.45</v>
      </c>
      <c r="G44" s="11"/>
      <c r="H44" s="2">
        <f t="shared" si="0"/>
        <v>215.45</v>
      </c>
      <c r="J44" s="68">
        <v>85.5</v>
      </c>
      <c r="K44" s="68"/>
      <c r="L44" s="68">
        <v>20</v>
      </c>
      <c r="M44" s="68"/>
      <c r="N44" s="68"/>
      <c r="O44" s="68"/>
      <c r="P44" s="68"/>
      <c r="Q44" s="68"/>
      <c r="R44" s="68"/>
      <c r="S44" s="68"/>
      <c r="T44" s="68"/>
      <c r="U44" s="314">
        <v>109.95</v>
      </c>
      <c r="V44" s="68"/>
      <c r="W44" s="68"/>
      <c r="X44" s="68"/>
      <c r="Z44" s="17"/>
      <c r="AA44" s="64"/>
      <c r="AD44" s="70"/>
    </row>
    <row r="45" spans="1:33">
      <c r="A45" s="16">
        <v>42583</v>
      </c>
      <c r="B45" s="67" t="s">
        <v>68</v>
      </c>
      <c r="C45" s="15" t="s">
        <v>42</v>
      </c>
      <c r="D45" s="320"/>
      <c r="E45" s="65"/>
      <c r="F45" s="320"/>
      <c r="G45" s="11">
        <v>593</v>
      </c>
      <c r="H45" s="2">
        <f>SUM(I45:Y45)</f>
        <v>593</v>
      </c>
      <c r="I45" s="65"/>
      <c r="J45" s="321"/>
      <c r="K45" s="65"/>
      <c r="L45" s="68">
        <v>593</v>
      </c>
      <c r="M45" s="65"/>
      <c r="N45" s="65"/>
      <c r="O45" s="65"/>
      <c r="P45" s="65"/>
      <c r="Q45" s="65"/>
      <c r="R45" s="65"/>
      <c r="S45" s="65"/>
      <c r="T45" s="65"/>
      <c r="U45" s="321"/>
      <c r="V45" s="65"/>
      <c r="W45" s="65"/>
      <c r="X45" s="65"/>
      <c r="Y45" s="65"/>
      <c r="Z45" s="67"/>
      <c r="AA45" s="64"/>
    </row>
    <row r="46" spans="1:33">
      <c r="A46" s="51">
        <f xml:space="preserve"> A44+7</f>
        <v>42953</v>
      </c>
      <c r="B46" s="67" t="s">
        <v>47</v>
      </c>
      <c r="C46" s="169" t="s">
        <v>42</v>
      </c>
      <c r="D46" s="16">
        <v>42954</v>
      </c>
      <c r="E46" s="25">
        <v>1192</v>
      </c>
      <c r="F46" s="11">
        <v>421.88</v>
      </c>
      <c r="G46" s="11"/>
      <c r="H46" s="2">
        <f t="shared" si="0"/>
        <v>421.88</v>
      </c>
      <c r="J46" s="68">
        <v>119.6</v>
      </c>
      <c r="K46" s="68"/>
      <c r="L46" s="68">
        <v>220</v>
      </c>
      <c r="M46" s="68"/>
      <c r="N46" s="68"/>
      <c r="O46" s="68"/>
      <c r="P46" s="68"/>
      <c r="Q46" s="68"/>
      <c r="R46" s="68"/>
      <c r="S46" s="68"/>
      <c r="T46" s="68"/>
      <c r="U46" s="314">
        <v>82.28</v>
      </c>
      <c r="V46" s="68"/>
      <c r="W46" s="68"/>
      <c r="X46" s="68"/>
      <c r="Z46" s="73"/>
      <c r="AA46" s="64"/>
      <c r="AG46" s="70"/>
    </row>
    <row r="47" spans="1:33">
      <c r="A47" s="51">
        <f xml:space="preserve"> A46+7</f>
        <v>42960</v>
      </c>
      <c r="B47" s="67" t="s">
        <v>47</v>
      </c>
      <c r="C47" s="169" t="s">
        <v>41</v>
      </c>
      <c r="D47" s="112">
        <v>42961</v>
      </c>
      <c r="E47" s="25">
        <v>1193</v>
      </c>
      <c r="F47" s="11">
        <v>239.45</v>
      </c>
      <c r="G47" s="11"/>
      <c r="H47" s="2">
        <f t="shared" si="0"/>
        <v>239.45</v>
      </c>
      <c r="J47" s="68">
        <v>78.599999999999994</v>
      </c>
      <c r="K47" s="68"/>
      <c r="L47" s="68">
        <v>40</v>
      </c>
      <c r="M47" s="68"/>
      <c r="N47" s="68"/>
      <c r="O47" s="68"/>
      <c r="P47" s="68"/>
      <c r="Q47" s="68"/>
      <c r="R47" s="68"/>
      <c r="S47" s="68"/>
      <c r="T47" s="68"/>
      <c r="U47" s="314">
        <v>120.85</v>
      </c>
      <c r="V47" s="68"/>
      <c r="W47" s="68"/>
      <c r="X47" s="68"/>
      <c r="Z47" s="17"/>
      <c r="AA47" s="64"/>
      <c r="AG47" s="70"/>
    </row>
    <row r="48" spans="1:33">
      <c r="A48" s="51">
        <f>A47+ 7</f>
        <v>42967</v>
      </c>
      <c r="B48" s="67" t="s">
        <v>47</v>
      </c>
      <c r="C48" s="169" t="s">
        <v>42</v>
      </c>
      <c r="D48" s="112"/>
      <c r="E48" s="25"/>
      <c r="F48" s="11"/>
      <c r="G48" s="11">
        <v>238.3</v>
      </c>
      <c r="H48" s="2">
        <f t="shared" si="0"/>
        <v>238.3</v>
      </c>
      <c r="J48" s="68">
        <v>86.1</v>
      </c>
      <c r="K48" s="68"/>
      <c r="L48" s="68">
        <v>50</v>
      </c>
      <c r="M48" s="68"/>
      <c r="N48" s="68"/>
      <c r="O48" s="68"/>
      <c r="P48" s="68"/>
      <c r="Q48" s="68"/>
      <c r="R48" s="68"/>
      <c r="S48" s="68"/>
      <c r="T48" s="68"/>
      <c r="U48" s="314">
        <v>102.2</v>
      </c>
      <c r="V48" s="68"/>
      <c r="W48" s="68"/>
      <c r="X48" s="68"/>
      <c r="Z48" s="17"/>
      <c r="AA48" s="64"/>
    </row>
    <row r="49" spans="1:32">
      <c r="A49" s="16">
        <v>42614</v>
      </c>
      <c r="B49" s="67" t="s">
        <v>69</v>
      </c>
      <c r="C49" s="15" t="s">
        <v>42</v>
      </c>
      <c r="D49" s="16"/>
      <c r="F49" s="11"/>
      <c r="G49" s="56">
        <v>553</v>
      </c>
      <c r="H49" s="2">
        <f t="shared" si="0"/>
        <v>553</v>
      </c>
      <c r="L49" s="68">
        <v>553</v>
      </c>
      <c r="M49" s="68"/>
      <c r="N49" s="68"/>
      <c r="O49" s="68"/>
      <c r="P49" s="68"/>
      <c r="Q49" s="68"/>
      <c r="R49" s="68"/>
      <c r="S49" s="68"/>
      <c r="T49" s="68"/>
      <c r="U49" s="314"/>
      <c r="V49" s="68"/>
      <c r="W49" s="68"/>
      <c r="X49" s="68"/>
      <c r="Z49" s="17"/>
      <c r="AA49" s="64"/>
    </row>
    <row r="50" spans="1:32">
      <c r="A50" s="51">
        <f xml:space="preserve"> A48+7</f>
        <v>42974</v>
      </c>
      <c r="B50" s="67" t="s">
        <v>47</v>
      </c>
      <c r="C50" s="169" t="s">
        <v>41</v>
      </c>
      <c r="D50" s="16">
        <v>42976</v>
      </c>
      <c r="E50" s="25">
        <v>1194</v>
      </c>
      <c r="F50" s="56">
        <v>244.12</v>
      </c>
      <c r="G50" s="11"/>
      <c r="H50" s="2">
        <f t="shared" si="0"/>
        <v>244.12</v>
      </c>
      <c r="J50" s="68">
        <v>99.5</v>
      </c>
      <c r="K50" s="68"/>
      <c r="L50" s="68">
        <v>40</v>
      </c>
      <c r="M50" s="68"/>
      <c r="N50" s="68"/>
      <c r="O50" s="68"/>
      <c r="P50" s="68"/>
      <c r="Q50" s="68"/>
      <c r="R50" s="68"/>
      <c r="S50" s="68"/>
      <c r="T50" s="68"/>
      <c r="U50" s="314">
        <v>104.62</v>
      </c>
      <c r="V50" s="68"/>
      <c r="W50" s="68"/>
      <c r="X50" s="68"/>
      <c r="Z50" s="73"/>
      <c r="AA50" s="64"/>
      <c r="AE50" s="70"/>
      <c r="AF50" s="70"/>
    </row>
    <row r="51" spans="1:32">
      <c r="A51" s="51">
        <f xml:space="preserve"> A50+7</f>
        <v>42981</v>
      </c>
      <c r="B51" s="67" t="s">
        <v>47</v>
      </c>
      <c r="C51" s="169" t="s">
        <v>41</v>
      </c>
      <c r="D51" s="16">
        <v>42982</v>
      </c>
      <c r="E51" s="25">
        <v>1195</v>
      </c>
      <c r="F51" s="56">
        <v>189</v>
      </c>
      <c r="G51" s="11"/>
      <c r="H51" s="2">
        <f t="shared" si="0"/>
        <v>189</v>
      </c>
      <c r="J51" s="68">
        <v>72.400000000000006</v>
      </c>
      <c r="K51" s="68">
        <v>11</v>
      </c>
      <c r="M51" s="68"/>
      <c r="N51" s="68"/>
      <c r="O51" s="68"/>
      <c r="P51" s="68"/>
      <c r="Q51" s="68"/>
      <c r="R51" s="68"/>
      <c r="S51" s="68">
        <v>22</v>
      </c>
      <c r="T51" s="68"/>
      <c r="U51" s="314">
        <v>83.6</v>
      </c>
      <c r="V51" s="68"/>
      <c r="W51" s="68"/>
      <c r="X51" s="68"/>
      <c r="Z51" s="73" t="s">
        <v>382</v>
      </c>
      <c r="AA51" s="64"/>
      <c r="AF51" s="70"/>
    </row>
    <row r="52" spans="1:32">
      <c r="A52" s="51">
        <v>41166</v>
      </c>
      <c r="B52" s="67" t="s">
        <v>242</v>
      </c>
      <c r="C52" s="169" t="s">
        <v>42</v>
      </c>
      <c r="D52" s="16"/>
      <c r="E52" s="25"/>
      <c r="G52" s="11">
        <v>272.75</v>
      </c>
      <c r="H52" s="2">
        <f t="shared" si="0"/>
        <v>272.75</v>
      </c>
      <c r="K52" s="68"/>
      <c r="M52" s="68">
        <v>272.75</v>
      </c>
      <c r="N52" s="68"/>
      <c r="O52" s="68"/>
      <c r="P52" s="68"/>
      <c r="Q52" s="68"/>
      <c r="R52" s="68"/>
      <c r="S52" s="68"/>
      <c r="T52" s="68"/>
      <c r="U52" s="314"/>
      <c r="V52" s="68"/>
      <c r="W52" s="68"/>
      <c r="X52" s="68"/>
      <c r="Z52" s="17"/>
      <c r="AA52" s="64"/>
      <c r="AF52" s="70"/>
    </row>
    <row r="53" spans="1:32">
      <c r="A53" s="51">
        <f xml:space="preserve"> A51+7</f>
        <v>42988</v>
      </c>
      <c r="B53" s="67" t="s">
        <v>47</v>
      </c>
      <c r="C53" s="169" t="s">
        <v>41</v>
      </c>
      <c r="D53" s="16">
        <v>42989</v>
      </c>
      <c r="E53" s="25">
        <v>1196</v>
      </c>
      <c r="F53" s="56">
        <v>204.9</v>
      </c>
      <c r="G53" s="11"/>
      <c r="H53" s="2">
        <f t="shared" si="0"/>
        <v>204.9</v>
      </c>
      <c r="J53" s="68">
        <v>72.5</v>
      </c>
      <c r="K53" s="68">
        <v>5.5</v>
      </c>
      <c r="L53" s="68">
        <v>35</v>
      </c>
      <c r="M53" s="68"/>
      <c r="N53" s="68"/>
      <c r="O53" s="68"/>
      <c r="P53" s="68"/>
      <c r="Q53" s="68"/>
      <c r="R53" s="68"/>
      <c r="S53" s="68"/>
      <c r="T53" s="68"/>
      <c r="U53" s="314">
        <v>91.9</v>
      </c>
      <c r="V53" s="68"/>
      <c r="W53" s="68"/>
      <c r="X53" s="68"/>
      <c r="Z53" s="17"/>
      <c r="AA53" s="65"/>
      <c r="AF53" s="70"/>
    </row>
    <row r="54" spans="1:32">
      <c r="A54" s="51">
        <f xml:space="preserve"> A53+7</f>
        <v>42995</v>
      </c>
      <c r="B54" s="67" t="s">
        <v>47</v>
      </c>
      <c r="C54" s="169" t="s">
        <v>41</v>
      </c>
      <c r="D54" s="16">
        <v>42996</v>
      </c>
      <c r="E54" s="25">
        <v>1197</v>
      </c>
      <c r="F54" s="56">
        <v>282.95</v>
      </c>
      <c r="G54" s="11"/>
      <c r="H54" s="2">
        <f t="shared" si="0"/>
        <v>282.95</v>
      </c>
      <c r="J54" s="68">
        <v>85.5</v>
      </c>
      <c r="K54" s="68">
        <v>5.6</v>
      </c>
      <c r="L54" s="68">
        <v>10</v>
      </c>
      <c r="M54" s="68"/>
      <c r="N54" s="68"/>
      <c r="O54" s="68"/>
      <c r="P54" s="68"/>
      <c r="Q54" s="68"/>
      <c r="R54" s="68">
        <v>90</v>
      </c>
      <c r="S54" s="68"/>
      <c r="T54" s="68"/>
      <c r="U54" s="314">
        <v>91.85</v>
      </c>
      <c r="V54" s="68"/>
      <c r="W54" s="68"/>
      <c r="X54" s="68"/>
      <c r="Z54" s="17" t="s">
        <v>386</v>
      </c>
      <c r="AA54" s="65"/>
      <c r="AF54" s="70"/>
    </row>
    <row r="55" spans="1:32">
      <c r="A55" s="51">
        <v>42644</v>
      </c>
      <c r="B55" s="67" t="s">
        <v>110</v>
      </c>
      <c r="C55" s="15" t="s">
        <v>42</v>
      </c>
      <c r="D55" s="16"/>
      <c r="E55" s="169"/>
      <c r="G55" s="11">
        <v>633</v>
      </c>
      <c r="H55" s="2">
        <f t="shared" si="0"/>
        <v>633</v>
      </c>
      <c r="K55" s="68"/>
      <c r="L55" s="68">
        <v>633</v>
      </c>
      <c r="M55" s="68"/>
      <c r="N55" s="68"/>
      <c r="O55" s="68"/>
      <c r="P55" s="68"/>
      <c r="Q55" s="68"/>
      <c r="R55" s="68"/>
      <c r="S55" s="68"/>
      <c r="T55" s="68"/>
      <c r="U55" s="314"/>
      <c r="V55" s="68"/>
      <c r="W55" s="68"/>
      <c r="X55" s="68"/>
      <c r="Z55" s="17"/>
      <c r="AA55" s="64"/>
    </row>
    <row r="56" spans="1:32">
      <c r="A56" s="266">
        <f>A54+7</f>
        <v>43002</v>
      </c>
      <c r="B56" s="67" t="s">
        <v>47</v>
      </c>
      <c r="C56" s="169" t="s">
        <v>42</v>
      </c>
      <c r="D56" s="16">
        <v>43003</v>
      </c>
      <c r="E56" s="25">
        <v>1198</v>
      </c>
      <c r="F56" s="11">
        <v>308.72000000000003</v>
      </c>
      <c r="G56" s="11"/>
      <c r="H56" s="2">
        <f t="shared" si="0"/>
        <v>308.72000000000003</v>
      </c>
      <c r="J56" s="68">
        <v>78.099999999999994</v>
      </c>
      <c r="K56" s="68">
        <v>4.5</v>
      </c>
      <c r="L56" s="68">
        <v>120</v>
      </c>
      <c r="M56" s="68"/>
      <c r="N56" s="68"/>
      <c r="O56" s="68"/>
      <c r="P56" s="68"/>
      <c r="Q56" s="68"/>
      <c r="R56" s="68"/>
      <c r="S56" s="68"/>
      <c r="T56" s="68"/>
      <c r="U56" s="314">
        <v>106.12</v>
      </c>
      <c r="W56" s="68"/>
      <c r="X56" s="68"/>
      <c r="Z56" s="17"/>
      <c r="AA56" s="64"/>
      <c r="AF56" s="70"/>
    </row>
    <row r="57" spans="1:32">
      <c r="A57" s="51">
        <f xml:space="preserve"> A56+7</f>
        <v>43009</v>
      </c>
      <c r="B57" s="67" t="s">
        <v>47</v>
      </c>
      <c r="C57" s="169" t="s">
        <v>41</v>
      </c>
      <c r="D57" s="16">
        <v>43010</v>
      </c>
      <c r="E57" s="25">
        <v>1199</v>
      </c>
      <c r="F57" s="11">
        <v>187.43</v>
      </c>
      <c r="G57" s="11"/>
      <c r="H57" s="2">
        <f t="shared" si="0"/>
        <v>187.43</v>
      </c>
      <c r="J57" s="68">
        <v>80.5</v>
      </c>
      <c r="K57" s="68">
        <v>2.5</v>
      </c>
      <c r="M57" s="68"/>
      <c r="N57" s="68"/>
      <c r="O57" s="68"/>
      <c r="P57" s="68"/>
      <c r="Q57" s="68"/>
      <c r="R57" s="68"/>
      <c r="S57" s="68"/>
      <c r="T57" s="68"/>
      <c r="U57" s="314">
        <v>104.43</v>
      </c>
      <c r="V57" s="68"/>
      <c r="W57" s="68"/>
      <c r="X57" s="68"/>
      <c r="Z57" s="17"/>
      <c r="AA57" s="64"/>
      <c r="AF57" s="70"/>
    </row>
    <row r="58" spans="1:32">
      <c r="A58" s="51">
        <f xml:space="preserve"> A57+7</f>
        <v>43016</v>
      </c>
      <c r="B58" s="67" t="s">
        <v>47</v>
      </c>
      <c r="C58" s="169" t="s">
        <v>42</v>
      </c>
      <c r="D58" s="16">
        <v>43017</v>
      </c>
      <c r="E58" s="25">
        <v>1200</v>
      </c>
      <c r="F58" s="11">
        <v>599.5</v>
      </c>
      <c r="G58" s="11"/>
      <c r="H58" s="2">
        <f t="shared" si="0"/>
        <v>599.5</v>
      </c>
      <c r="J58" s="68">
        <v>65</v>
      </c>
      <c r="K58" s="68">
        <v>4.5</v>
      </c>
      <c r="L58" s="68">
        <v>460</v>
      </c>
      <c r="M58" s="68"/>
      <c r="N58" s="68"/>
      <c r="O58" s="68"/>
      <c r="P58" s="68"/>
      <c r="Q58" s="68"/>
      <c r="R58" s="68"/>
      <c r="S58" s="68"/>
      <c r="T58" s="68"/>
      <c r="U58" s="314">
        <v>70</v>
      </c>
      <c r="V58" s="68"/>
      <c r="W58" s="68"/>
      <c r="X58" s="68"/>
      <c r="Z58" s="17"/>
      <c r="AA58" s="64"/>
    </row>
    <row r="59" spans="1:32">
      <c r="A59" s="16">
        <v>38657</v>
      </c>
      <c r="B59" s="67" t="s">
        <v>75</v>
      </c>
      <c r="C59" s="15" t="s">
        <v>42</v>
      </c>
      <c r="D59" s="16"/>
      <c r="F59" s="11"/>
      <c r="G59" s="11">
        <v>593</v>
      </c>
      <c r="H59" s="2">
        <f t="shared" si="0"/>
        <v>593</v>
      </c>
      <c r="K59" s="68"/>
      <c r="L59" s="68">
        <v>593</v>
      </c>
      <c r="M59" s="68"/>
      <c r="N59" s="68"/>
      <c r="O59" s="68"/>
      <c r="P59" s="68"/>
      <c r="Q59" s="68"/>
      <c r="R59" s="68"/>
      <c r="S59" s="68"/>
      <c r="T59" s="68"/>
      <c r="U59" s="314"/>
      <c r="V59" s="68"/>
      <c r="W59" s="68"/>
      <c r="X59" s="68"/>
      <c r="Z59" s="17"/>
      <c r="AA59" s="64"/>
    </row>
    <row r="60" spans="1:32">
      <c r="A60" s="51">
        <f xml:space="preserve"> A58+7</f>
        <v>43023</v>
      </c>
      <c r="B60" s="67" t="s">
        <v>47</v>
      </c>
      <c r="C60" s="15" t="s">
        <v>41</v>
      </c>
      <c r="D60" s="16">
        <v>43024</v>
      </c>
      <c r="E60" s="29">
        <v>1201</v>
      </c>
      <c r="F60" s="11">
        <v>258.3</v>
      </c>
      <c r="G60" s="11"/>
      <c r="H60" s="2">
        <f t="shared" si="0"/>
        <v>258.3</v>
      </c>
      <c r="J60" s="68">
        <v>74.900000000000006</v>
      </c>
      <c r="K60" s="68"/>
      <c r="M60" s="68"/>
      <c r="N60" s="68"/>
      <c r="O60" s="68"/>
      <c r="P60" s="68"/>
      <c r="Q60" s="68"/>
      <c r="R60" s="68">
        <v>90</v>
      </c>
      <c r="S60" s="68"/>
      <c r="T60" s="68"/>
      <c r="U60" s="314">
        <v>93.4</v>
      </c>
      <c r="V60" s="68"/>
      <c r="W60" s="68"/>
      <c r="X60" s="68"/>
      <c r="Z60" s="17"/>
      <c r="AA60" s="64"/>
    </row>
    <row r="61" spans="1:32">
      <c r="A61" s="51">
        <f xml:space="preserve"> A60+7</f>
        <v>43030</v>
      </c>
      <c r="B61" s="67" t="s">
        <v>47</v>
      </c>
      <c r="C61" s="169" t="s">
        <v>42</v>
      </c>
      <c r="D61" s="104"/>
      <c r="E61" s="102"/>
      <c r="F61" s="11"/>
      <c r="G61" s="11">
        <v>164</v>
      </c>
      <c r="H61" s="2">
        <f t="shared" si="0"/>
        <v>164</v>
      </c>
      <c r="J61" s="68">
        <v>55.7</v>
      </c>
      <c r="K61" s="68"/>
      <c r="M61" s="68"/>
      <c r="N61" s="68">
        <v>23</v>
      </c>
      <c r="O61" s="68"/>
      <c r="P61" s="68"/>
      <c r="Q61" s="68"/>
      <c r="R61" s="68"/>
      <c r="S61" s="68"/>
      <c r="T61" s="68"/>
      <c r="U61" s="314">
        <v>85.3</v>
      </c>
      <c r="W61" s="68"/>
      <c r="X61" s="68"/>
      <c r="Z61" s="17"/>
      <c r="AA61" s="64"/>
    </row>
    <row r="62" spans="1:32">
      <c r="A62" s="51">
        <f xml:space="preserve"> A61+7</f>
        <v>43037</v>
      </c>
      <c r="B62" s="67" t="s">
        <v>47</v>
      </c>
      <c r="C62" s="169" t="s">
        <v>42</v>
      </c>
      <c r="D62" s="16">
        <v>43038</v>
      </c>
      <c r="E62" s="25">
        <v>1202</v>
      </c>
      <c r="F62" s="56">
        <v>659.17</v>
      </c>
      <c r="G62" s="11"/>
      <c r="H62" s="2">
        <f t="shared" si="0"/>
        <v>659.17</v>
      </c>
      <c r="J62" s="68">
        <v>34.270000000000003</v>
      </c>
      <c r="K62" s="68"/>
      <c r="L62" s="68">
        <v>25</v>
      </c>
      <c r="N62" s="68">
        <v>360</v>
      </c>
      <c r="O62" s="68"/>
      <c r="P62" s="68"/>
      <c r="Q62" s="68"/>
      <c r="R62" s="68"/>
      <c r="S62" s="68">
        <v>150</v>
      </c>
      <c r="T62" s="68"/>
      <c r="U62" s="314">
        <v>89.9</v>
      </c>
      <c r="V62" s="68"/>
      <c r="W62" s="68"/>
      <c r="X62" s="68"/>
      <c r="Z62" s="17" t="s">
        <v>387</v>
      </c>
      <c r="AA62" s="64"/>
    </row>
    <row r="63" spans="1:32">
      <c r="A63" s="51">
        <f xml:space="preserve"> A62+7</f>
        <v>43044</v>
      </c>
      <c r="B63" s="67" t="s">
        <v>47</v>
      </c>
      <c r="C63" s="169" t="s">
        <v>41</v>
      </c>
      <c r="D63" s="16">
        <v>43045</v>
      </c>
      <c r="E63" s="25">
        <v>1203</v>
      </c>
      <c r="F63" s="11">
        <v>164.45</v>
      </c>
      <c r="G63" s="11"/>
      <c r="H63" s="2">
        <f t="shared" si="0"/>
        <v>164.45</v>
      </c>
      <c r="J63" s="68">
        <v>40</v>
      </c>
      <c r="K63" s="68">
        <v>4</v>
      </c>
      <c r="L63" s="68">
        <v>40</v>
      </c>
      <c r="M63" s="68"/>
      <c r="N63" s="68"/>
      <c r="O63" s="68"/>
      <c r="P63" s="68"/>
      <c r="Q63" s="68"/>
      <c r="R63" s="68"/>
      <c r="S63" s="68"/>
      <c r="T63" s="68"/>
      <c r="U63" s="314">
        <v>80.45</v>
      </c>
      <c r="V63" s="68"/>
      <c r="W63" s="68"/>
      <c r="X63" s="68"/>
      <c r="Z63" s="17"/>
      <c r="AA63" s="64"/>
    </row>
    <row r="64" spans="1:32">
      <c r="A64" s="16">
        <v>39052</v>
      </c>
      <c r="B64" s="67" t="s">
        <v>77</v>
      </c>
      <c r="C64" s="15" t="s">
        <v>42</v>
      </c>
      <c r="D64" s="16"/>
      <c r="F64" s="11"/>
      <c r="G64" s="11">
        <v>553</v>
      </c>
      <c r="H64" s="2">
        <f t="shared" si="0"/>
        <v>553</v>
      </c>
      <c r="K64" s="68"/>
      <c r="L64" s="68">
        <v>553</v>
      </c>
      <c r="M64" s="68"/>
      <c r="N64" s="68"/>
      <c r="O64" s="68"/>
      <c r="P64" s="68"/>
      <c r="Q64" s="68"/>
      <c r="R64" s="68"/>
      <c r="S64" s="68"/>
      <c r="T64" s="68"/>
      <c r="U64" s="314"/>
      <c r="V64" s="68"/>
      <c r="W64" s="68"/>
      <c r="X64" s="68"/>
      <c r="Z64" s="17"/>
      <c r="AA64" s="64"/>
    </row>
    <row r="65" spans="1:36">
      <c r="A65" s="51">
        <f xml:space="preserve"> A63+7</f>
        <v>43051</v>
      </c>
      <c r="B65" s="67" t="s">
        <v>47</v>
      </c>
      <c r="C65" s="169" t="s">
        <v>41</v>
      </c>
      <c r="D65" s="16">
        <v>43052</v>
      </c>
      <c r="E65" s="25">
        <v>1204</v>
      </c>
      <c r="F65" s="11">
        <v>230.35</v>
      </c>
      <c r="G65" s="11"/>
      <c r="H65" s="2">
        <f t="shared" si="0"/>
        <v>230.35</v>
      </c>
      <c r="J65" s="68">
        <v>85</v>
      </c>
      <c r="K65" s="68">
        <v>4.5999999999999996</v>
      </c>
      <c r="M65" s="68"/>
      <c r="N65" s="68"/>
      <c r="O65" s="68">
        <v>30</v>
      </c>
      <c r="P65" s="68">
        <v>39.5</v>
      </c>
      <c r="Q65" s="68"/>
      <c r="R65" s="68"/>
      <c r="S65" s="68"/>
      <c r="T65" s="68"/>
      <c r="U65" s="314">
        <v>71.25</v>
      </c>
      <c r="V65" s="68"/>
      <c r="W65" s="68"/>
      <c r="X65" s="68"/>
      <c r="Z65" s="17" t="s">
        <v>388</v>
      </c>
      <c r="AA65" s="64"/>
    </row>
    <row r="66" spans="1:36">
      <c r="A66" s="51">
        <f xml:space="preserve"> A65+7</f>
        <v>43058</v>
      </c>
      <c r="B66" s="67" t="s">
        <v>47</v>
      </c>
      <c r="C66" s="169" t="s">
        <v>41</v>
      </c>
      <c r="D66" s="16">
        <v>43059</v>
      </c>
      <c r="E66" s="25">
        <v>1205</v>
      </c>
      <c r="F66" s="11">
        <v>337</v>
      </c>
      <c r="G66" s="11"/>
      <c r="H66" s="2">
        <f t="shared" ref="H66:H70" si="2">SUM(I66:Y66)</f>
        <v>337</v>
      </c>
      <c r="J66" s="68">
        <v>80.5</v>
      </c>
      <c r="K66" s="68">
        <v>5</v>
      </c>
      <c r="M66" s="68"/>
      <c r="N66" s="68"/>
      <c r="O66" s="68"/>
      <c r="P66" s="68"/>
      <c r="Q66" s="68"/>
      <c r="R66" s="68">
        <v>180</v>
      </c>
      <c r="S66" s="68"/>
      <c r="T66" s="68"/>
      <c r="U66" s="314">
        <v>71.5</v>
      </c>
      <c r="V66" s="68"/>
      <c r="W66" s="68"/>
      <c r="X66" s="68"/>
      <c r="Z66" s="17"/>
      <c r="AA66" s="64"/>
    </row>
    <row r="67" spans="1:36">
      <c r="A67" s="51">
        <v>41974</v>
      </c>
      <c r="B67" s="67" t="s">
        <v>308</v>
      </c>
      <c r="C67" s="169" t="s">
        <v>41</v>
      </c>
      <c r="D67" s="16">
        <v>43073</v>
      </c>
      <c r="E67" s="25">
        <v>1207</v>
      </c>
      <c r="F67" s="11">
        <v>1210</v>
      </c>
      <c r="G67" s="11"/>
      <c r="H67" s="2">
        <f t="shared" si="2"/>
        <v>1210</v>
      </c>
      <c r="K67" s="68"/>
      <c r="M67" s="68"/>
      <c r="N67" s="68"/>
      <c r="O67" s="68"/>
      <c r="P67" s="68"/>
      <c r="Q67" s="68"/>
      <c r="R67" s="68"/>
      <c r="S67" s="68"/>
      <c r="T67" s="68"/>
      <c r="U67" s="314"/>
      <c r="V67" s="68"/>
      <c r="W67" s="68"/>
      <c r="X67" s="68">
        <v>1210</v>
      </c>
      <c r="Z67" s="17"/>
      <c r="AA67" s="64"/>
    </row>
    <row r="68" spans="1:36">
      <c r="A68" s="51">
        <f xml:space="preserve"> A66+7</f>
        <v>43065</v>
      </c>
      <c r="B68" s="67" t="s">
        <v>47</v>
      </c>
      <c r="C68" s="169" t="s">
        <v>41</v>
      </c>
      <c r="D68" s="16">
        <v>43066</v>
      </c>
      <c r="E68" s="25">
        <v>1206</v>
      </c>
      <c r="F68" s="11">
        <v>184.6</v>
      </c>
      <c r="G68" s="11"/>
      <c r="H68" s="2">
        <f t="shared" si="2"/>
        <v>184.6</v>
      </c>
      <c r="J68" s="68">
        <v>25</v>
      </c>
      <c r="K68" s="68">
        <v>4</v>
      </c>
      <c r="L68" s="68">
        <v>40</v>
      </c>
      <c r="M68" s="68"/>
      <c r="N68" s="68">
        <v>20</v>
      </c>
      <c r="O68" s="68"/>
      <c r="P68" s="68"/>
      <c r="Q68" s="68"/>
      <c r="R68" s="68"/>
      <c r="S68" s="68"/>
      <c r="T68" s="68"/>
      <c r="U68" s="314">
        <v>95.6</v>
      </c>
      <c r="V68" s="68"/>
      <c r="W68" s="68"/>
      <c r="X68" s="68"/>
      <c r="Z68" s="17"/>
      <c r="AA68" s="64"/>
    </row>
    <row r="69" spans="1:36">
      <c r="A69" s="51">
        <f xml:space="preserve"> A68+7</f>
        <v>43072</v>
      </c>
      <c r="B69" s="67" t="s">
        <v>47</v>
      </c>
      <c r="C69" s="169" t="s">
        <v>41</v>
      </c>
      <c r="D69" s="16">
        <v>43073</v>
      </c>
      <c r="E69" s="25">
        <v>1207</v>
      </c>
      <c r="F69" s="11">
        <v>153.85</v>
      </c>
      <c r="G69" s="11"/>
      <c r="H69" s="2">
        <f t="shared" si="2"/>
        <v>153.85</v>
      </c>
      <c r="J69" s="68">
        <v>81</v>
      </c>
      <c r="K69" s="68">
        <v>4</v>
      </c>
      <c r="M69" s="68"/>
      <c r="N69" s="68"/>
      <c r="O69" s="68"/>
      <c r="P69" s="68"/>
      <c r="Q69" s="68"/>
      <c r="R69" s="68"/>
      <c r="S69" s="68"/>
      <c r="T69" s="68"/>
      <c r="U69" s="314">
        <v>68.849999999999994</v>
      </c>
      <c r="V69" s="68"/>
      <c r="W69" s="68"/>
      <c r="X69" s="68"/>
      <c r="Z69" s="17"/>
      <c r="AA69" s="64"/>
    </row>
    <row r="70" spans="1:36">
      <c r="A70" s="51">
        <f xml:space="preserve"> A69+7</f>
        <v>43079</v>
      </c>
      <c r="B70" s="67" t="s">
        <v>47</v>
      </c>
      <c r="C70" s="169" t="s">
        <v>41</v>
      </c>
      <c r="D70" s="16">
        <v>43080</v>
      </c>
      <c r="E70" s="25">
        <v>1208</v>
      </c>
      <c r="F70" s="11">
        <v>164.8</v>
      </c>
      <c r="G70" s="11"/>
      <c r="H70" s="2">
        <f t="shared" si="2"/>
        <v>164.8</v>
      </c>
      <c r="J70" s="68">
        <v>36</v>
      </c>
      <c r="L70" s="68">
        <v>40</v>
      </c>
      <c r="M70" s="68"/>
      <c r="N70" s="68"/>
      <c r="O70" s="68"/>
      <c r="P70" s="68"/>
      <c r="Q70" s="68"/>
      <c r="R70" s="68"/>
      <c r="S70" s="68"/>
      <c r="T70" s="68"/>
      <c r="U70" s="314">
        <v>88.8</v>
      </c>
      <c r="V70" s="68"/>
      <c r="W70" s="68"/>
      <c r="X70" s="68"/>
      <c r="AA70" s="64"/>
    </row>
    <row r="71" spans="1:36">
      <c r="A71" s="51">
        <v>43451</v>
      </c>
      <c r="B71" s="67" t="s">
        <v>47</v>
      </c>
      <c r="C71" s="169" t="s">
        <v>42</v>
      </c>
      <c r="D71" s="16"/>
      <c r="E71" s="25"/>
      <c r="F71" s="11"/>
      <c r="G71" s="11">
        <v>109.85</v>
      </c>
      <c r="H71" s="2">
        <f t="shared" ref="H71" si="3">SUM(I71:Y71)</f>
        <v>109.85</v>
      </c>
      <c r="J71" s="68">
        <v>47.3</v>
      </c>
      <c r="K71" s="56">
        <v>7</v>
      </c>
      <c r="L71" s="68">
        <v>40</v>
      </c>
      <c r="M71" s="68"/>
      <c r="N71" s="68"/>
      <c r="O71" s="68"/>
      <c r="P71" s="68"/>
      <c r="Q71" s="68"/>
      <c r="R71" s="68"/>
      <c r="S71" s="68"/>
      <c r="T71" s="68"/>
      <c r="U71" s="314">
        <v>15.55</v>
      </c>
      <c r="V71" s="68"/>
      <c r="W71" s="68"/>
      <c r="X71" s="68"/>
      <c r="Z71" s="9" t="s">
        <v>394</v>
      </c>
      <c r="AA71" s="64"/>
    </row>
    <row r="72" spans="1:36">
      <c r="A72" s="51">
        <v>43449</v>
      </c>
      <c r="B72" s="67" t="s">
        <v>351</v>
      </c>
      <c r="C72" s="169" t="s">
        <v>41</v>
      </c>
      <c r="D72" s="16">
        <v>43449</v>
      </c>
      <c r="E72" s="25">
        <v>1209</v>
      </c>
      <c r="F72" s="11">
        <v>91.75</v>
      </c>
      <c r="G72" s="11"/>
      <c r="H72" s="2">
        <f>SUM(I72:Y72)</f>
        <v>91.75</v>
      </c>
      <c r="M72" s="68"/>
      <c r="N72" s="68"/>
      <c r="O72" s="68"/>
      <c r="P72" s="68"/>
      <c r="Q72" s="68"/>
      <c r="R72" s="68"/>
      <c r="S72" s="68"/>
      <c r="T72" s="68"/>
      <c r="U72" s="314">
        <v>91.75</v>
      </c>
      <c r="V72" s="68"/>
      <c r="W72" s="68"/>
      <c r="X72" s="68"/>
      <c r="AA72" s="64"/>
    </row>
    <row r="73" spans="1:36">
      <c r="A73" s="51">
        <v>43463</v>
      </c>
      <c r="B73" s="67" t="s">
        <v>395</v>
      </c>
      <c r="C73" s="169" t="s">
        <v>41</v>
      </c>
      <c r="D73" s="16">
        <v>43463</v>
      </c>
      <c r="E73" s="25">
        <v>1210</v>
      </c>
      <c r="F73" s="11">
        <v>1227.5</v>
      </c>
      <c r="G73" s="11"/>
      <c r="H73" s="2">
        <f>SUM(I73:Y73)</f>
        <v>1227.5</v>
      </c>
      <c r="J73" s="68">
        <v>95.7</v>
      </c>
      <c r="M73" s="68"/>
      <c r="N73" s="68"/>
      <c r="O73" s="68"/>
      <c r="P73" s="68">
        <v>370.8</v>
      </c>
      <c r="Q73" s="68"/>
      <c r="R73" s="68"/>
      <c r="S73" s="68">
        <v>139</v>
      </c>
      <c r="T73" s="68"/>
      <c r="U73" s="314">
        <v>622</v>
      </c>
      <c r="V73" s="68"/>
      <c r="W73" s="68"/>
      <c r="X73" s="68"/>
      <c r="Z73" s="9" t="s">
        <v>396</v>
      </c>
      <c r="AA73" s="64"/>
    </row>
    <row r="74" spans="1:36">
      <c r="A74" s="51"/>
      <c r="C74" s="15"/>
      <c r="D74" s="16"/>
      <c r="E74" s="25"/>
      <c r="F74" s="11"/>
      <c r="G74" s="11"/>
      <c r="K74" s="68"/>
      <c r="M74" s="68"/>
      <c r="N74" s="68"/>
      <c r="O74" s="68"/>
      <c r="P74" s="68"/>
      <c r="Q74" s="68"/>
      <c r="R74" s="68"/>
      <c r="S74" s="68"/>
      <c r="T74" s="68"/>
      <c r="U74" s="314"/>
      <c r="V74" s="68"/>
      <c r="W74" s="68"/>
      <c r="X74" s="68"/>
      <c r="AA74" s="64"/>
    </row>
    <row r="75" spans="1:36">
      <c r="A75" s="51"/>
      <c r="C75" s="15"/>
      <c r="D75" s="16"/>
      <c r="E75" s="25"/>
      <c r="F75" s="11">
        <f>SUM(F4:F73)</f>
        <v>15245.93</v>
      </c>
      <c r="G75" s="11">
        <f>SUM(G4:G73)</f>
        <v>9452.5000000000018</v>
      </c>
      <c r="H75" s="2">
        <f t="shared" ref="H75:Y75" si="4">SUM(H4:H74)</f>
        <v>24698.429999999997</v>
      </c>
      <c r="I75" s="2">
        <f t="shared" si="4"/>
        <v>20</v>
      </c>
      <c r="J75" s="2">
        <f t="shared" si="4"/>
        <v>3541.9499999999994</v>
      </c>
      <c r="K75" s="2">
        <f t="shared" si="4"/>
        <v>177.64999999999998</v>
      </c>
      <c r="L75" s="2">
        <f t="shared" si="4"/>
        <v>10741</v>
      </c>
      <c r="M75" s="2">
        <f t="shared" si="4"/>
        <v>545.5</v>
      </c>
      <c r="N75" s="2">
        <f t="shared" si="4"/>
        <v>403</v>
      </c>
      <c r="O75" s="2">
        <f t="shared" si="4"/>
        <v>230</v>
      </c>
      <c r="P75" s="2">
        <f t="shared" si="4"/>
        <v>410.3</v>
      </c>
      <c r="Q75" s="2">
        <f t="shared" si="4"/>
        <v>0</v>
      </c>
      <c r="R75" s="2">
        <f t="shared" si="4"/>
        <v>630</v>
      </c>
      <c r="S75" s="2">
        <f t="shared" si="4"/>
        <v>638.19000000000005</v>
      </c>
      <c r="T75" s="2">
        <f t="shared" si="4"/>
        <v>0</v>
      </c>
      <c r="U75" s="2">
        <f t="shared" si="4"/>
        <v>5025.09</v>
      </c>
      <c r="V75" s="2">
        <f t="shared" si="4"/>
        <v>0</v>
      </c>
      <c r="W75" s="2">
        <f t="shared" si="4"/>
        <v>0</v>
      </c>
      <c r="X75" s="2">
        <f t="shared" si="4"/>
        <v>2335.75</v>
      </c>
      <c r="Y75" s="2">
        <f t="shared" si="4"/>
        <v>0</v>
      </c>
      <c r="AA75" s="64"/>
    </row>
    <row r="76" spans="1:36">
      <c r="A76" s="104"/>
      <c r="G76" s="11">
        <f>SUM(F75:G75)</f>
        <v>24698.43</v>
      </c>
      <c r="I76" s="2"/>
      <c r="J76" s="2"/>
      <c r="K76" s="2"/>
      <c r="L76" s="2"/>
      <c r="M76" s="2"/>
      <c r="N76" s="2"/>
      <c r="O76" s="2"/>
      <c r="P76" s="2"/>
      <c r="Q76" s="2"/>
      <c r="R76" s="2"/>
      <c r="S76" s="2"/>
      <c r="T76" s="2"/>
      <c r="U76" s="316"/>
      <c r="V76" s="2"/>
      <c r="W76" s="2"/>
      <c r="X76" s="2"/>
      <c r="Y76" s="2"/>
      <c r="Z76" s="17"/>
    </row>
    <row r="77" spans="1:36">
      <c r="A77" s="104"/>
      <c r="G77" s="11"/>
      <c r="H77" s="2">
        <f>SUM(I75:Y75)</f>
        <v>24698.429999999997</v>
      </c>
      <c r="I77" s="2"/>
      <c r="J77" s="2"/>
      <c r="K77" s="2"/>
      <c r="L77" s="2"/>
      <c r="M77" s="2"/>
      <c r="N77" s="2"/>
      <c r="O77" s="2"/>
      <c r="P77" s="2"/>
      <c r="Q77" s="2"/>
      <c r="R77" s="2"/>
      <c r="S77" s="2"/>
      <c r="T77" s="2"/>
      <c r="U77" s="2"/>
      <c r="V77" s="2"/>
      <c r="W77" s="2"/>
      <c r="X77" s="2"/>
      <c r="Y77" s="2"/>
      <c r="Z77" s="17"/>
    </row>
    <row r="78" spans="1:36" ht="27" thickBot="1">
      <c r="A78" s="4" t="s">
        <v>36</v>
      </c>
      <c r="B78" s="5" t="s">
        <v>37</v>
      </c>
      <c r="C78" s="5" t="s">
        <v>38</v>
      </c>
      <c r="D78" s="5" t="s">
        <v>39</v>
      </c>
      <c r="E78" s="24" t="s">
        <v>40</v>
      </c>
      <c r="F78" s="18" t="s">
        <v>41</v>
      </c>
      <c r="G78" s="18" t="s">
        <v>42</v>
      </c>
      <c r="H78" s="26" t="s">
        <v>43</v>
      </c>
      <c r="I78" s="26" t="s">
        <v>44</v>
      </c>
      <c r="J78" s="26" t="s">
        <v>45</v>
      </c>
      <c r="K78" s="26" t="s">
        <v>1</v>
      </c>
      <c r="L78" s="26" t="s">
        <v>14</v>
      </c>
      <c r="M78" s="26" t="s">
        <v>226</v>
      </c>
      <c r="N78" s="27" t="s">
        <v>57</v>
      </c>
      <c r="O78" s="27" t="s">
        <v>20</v>
      </c>
      <c r="P78" s="26" t="s">
        <v>46</v>
      </c>
      <c r="Q78" s="26" t="s">
        <v>33</v>
      </c>
      <c r="R78" s="26" t="s">
        <v>70</v>
      </c>
      <c r="S78" s="26" t="s">
        <v>145</v>
      </c>
      <c r="T78" s="26" t="s">
        <v>103</v>
      </c>
      <c r="U78" s="26" t="s">
        <v>56</v>
      </c>
      <c r="V78" s="26" t="s">
        <v>118</v>
      </c>
      <c r="W78" s="26" t="s">
        <v>146</v>
      </c>
      <c r="X78" s="26" t="s">
        <v>235</v>
      </c>
      <c r="Y78" s="26" t="s">
        <v>307</v>
      </c>
      <c r="Z78" s="6" t="s">
        <v>8</v>
      </c>
      <c r="AA78" s="2"/>
      <c r="AB78" s="2"/>
      <c r="AC78" s="2"/>
      <c r="AD78" s="2"/>
      <c r="AE78" s="2"/>
      <c r="AF78" s="2"/>
      <c r="AG78" s="2"/>
      <c r="AH78" s="2"/>
      <c r="AI78" s="2"/>
      <c r="AJ78" s="2">
        <f>SUM(AA78:AI78)</f>
        <v>0</v>
      </c>
    </row>
    <row r="79" spans="1:36" hidden="1">
      <c r="H79" s="2">
        <f t="shared" ref="H79:H80" si="5">SUM(I79:Y79)</f>
        <v>0</v>
      </c>
    </row>
    <row r="80" spans="1:36" hidden="1">
      <c r="A80" s="71" t="s">
        <v>14</v>
      </c>
      <c r="H80" s="2">
        <f t="shared" si="5"/>
        <v>0</v>
      </c>
      <c r="V80" s="2"/>
      <c r="AJ80" s="70"/>
    </row>
    <row r="81" spans="1:35" ht="13.8" thickTop="1">
      <c r="A81" s="302"/>
      <c r="B81" s="302"/>
      <c r="C81" s="303"/>
      <c r="D81" s="304"/>
      <c r="E81" s="305"/>
      <c r="F81" s="306"/>
      <c r="G81" s="306"/>
      <c r="H81" s="307"/>
      <c r="I81" s="308"/>
      <c r="J81" s="308"/>
      <c r="K81" s="306"/>
      <c r="L81" s="308"/>
      <c r="M81" s="306"/>
      <c r="N81" s="306"/>
      <c r="O81" s="306"/>
      <c r="P81" s="306"/>
      <c r="Q81" s="306"/>
      <c r="R81" s="306"/>
      <c r="S81" s="306"/>
      <c r="T81" s="306"/>
      <c r="U81" s="306"/>
      <c r="V81" s="306"/>
      <c r="W81" s="306"/>
      <c r="X81" s="306"/>
      <c r="Y81" s="308"/>
      <c r="Z81" s="309"/>
    </row>
    <row r="82" spans="1:35">
      <c r="A82" s="310"/>
      <c r="B82" s="310"/>
      <c r="C82" s="310"/>
      <c r="D82" s="310"/>
      <c r="E82" s="311"/>
      <c r="F82" s="312"/>
      <c r="G82" s="312"/>
      <c r="H82" s="288"/>
      <c r="I82" s="288"/>
      <c r="J82" s="288"/>
      <c r="K82" s="288"/>
      <c r="L82" s="288"/>
      <c r="M82" s="288"/>
      <c r="N82" s="288"/>
      <c r="O82" s="288"/>
      <c r="P82" s="288"/>
      <c r="Q82" s="288"/>
      <c r="R82" s="288"/>
      <c r="S82" s="288"/>
      <c r="T82" s="288"/>
      <c r="U82" s="288"/>
      <c r="V82" s="288"/>
      <c r="W82" s="288"/>
      <c r="X82" s="288"/>
      <c r="Y82" s="288"/>
      <c r="Z82" s="313"/>
      <c r="AA82" s="63"/>
      <c r="AB82" s="61"/>
      <c r="AC82" s="61"/>
      <c r="AD82" s="61"/>
      <c r="AE82" s="61"/>
      <c r="AF82" s="61"/>
      <c r="AG82" s="61"/>
      <c r="AH82" s="61"/>
      <c r="AI82" s="61"/>
    </row>
    <row r="83" spans="1:35">
      <c r="M83" s="272"/>
    </row>
    <row r="84" spans="1:35">
      <c r="H84" s="56"/>
      <c r="L84" s="72"/>
      <c r="O84" s="2"/>
    </row>
    <row r="85" spans="1:35">
      <c r="H85" s="56"/>
    </row>
    <row r="86" spans="1:35">
      <c r="H86" s="56"/>
      <c r="I86" s="2"/>
      <c r="N86" s="2"/>
      <c r="O86" s="2"/>
    </row>
    <row r="87" spans="1:35">
      <c r="H87" s="56"/>
      <c r="I87" s="56"/>
      <c r="L87" s="72"/>
      <c r="M87" s="2"/>
    </row>
    <row r="90" spans="1:35">
      <c r="I90" s="72"/>
    </row>
    <row r="94" spans="1:35">
      <c r="F94" s="2"/>
    </row>
  </sheetData>
  <mergeCells count="1">
    <mergeCell ref="AA2:AC2"/>
  </mergeCells>
  <phoneticPr fontId="0" type="noConversion"/>
  <printOptions gridLines="1"/>
  <pageMargins left="0" right="0" top="0" bottom="0" header="0" footer="0"/>
  <pageSetup paperSize="9" scale="57" fitToHeight="2" orientation="landscape" r:id="rId1"/>
  <headerFooter alignWithMargins="0"/>
</worksheet>
</file>

<file path=xl/worksheets/sheet8.xml><?xml version="1.0" encoding="utf-8"?>
<worksheet xmlns="http://schemas.openxmlformats.org/spreadsheetml/2006/main" xmlns:r="http://schemas.openxmlformats.org/officeDocument/2006/relationships">
  <sheetPr codeName="Sheet4">
    <pageSetUpPr fitToPage="1"/>
  </sheetPr>
  <dimension ref="A1:Y101"/>
  <sheetViews>
    <sheetView topLeftCell="A68" zoomScaleNormal="100" workbookViewId="0">
      <selection activeCell="D85" sqref="D85"/>
    </sheetView>
  </sheetViews>
  <sheetFormatPr defaultColWidth="8.44140625" defaultRowHeight="13.2"/>
  <cols>
    <col min="1" max="1" width="8.33203125" customWidth="1"/>
    <col min="2" max="2" width="21.33203125" customWidth="1"/>
    <col min="3" max="3" width="11" style="7" bestFit="1" customWidth="1"/>
    <col min="4" max="4" width="7.44140625" style="8" bestFit="1" customWidth="1"/>
    <col min="5" max="5" width="11.109375" style="23" customWidth="1"/>
    <col min="6" max="6" width="11.5546875" style="23" customWidth="1"/>
    <col min="7" max="7" width="12" style="23" customWidth="1"/>
    <col min="8" max="8" width="11.88671875" style="23" customWidth="1"/>
    <col min="9" max="9" width="10.33203125" style="23" customWidth="1"/>
    <col min="10" max="10" width="9.5546875" style="23" customWidth="1"/>
    <col min="11" max="11" width="10.88671875" style="23" customWidth="1"/>
    <col min="12" max="12" width="10.6640625" style="23" customWidth="1"/>
    <col min="13" max="13" width="11.44140625" style="23" customWidth="1"/>
    <col min="14" max="14" width="10.33203125" style="23" customWidth="1"/>
    <col min="15" max="15" width="10.6640625" style="23" customWidth="1"/>
    <col min="16" max="21" width="11.5546875" style="23" customWidth="1"/>
    <col min="22" max="22" width="12.5546875" style="23" customWidth="1"/>
    <col min="23" max="23" width="36.109375" bestFit="1" customWidth="1"/>
    <col min="24" max="258" width="8.44140625" bestFit="1" customWidth="1"/>
  </cols>
  <sheetData>
    <row r="1" spans="1:23" ht="15.6">
      <c r="A1" s="3" t="s">
        <v>352</v>
      </c>
      <c r="B1" s="3"/>
      <c r="G1" s="57" t="s">
        <v>49</v>
      </c>
    </row>
    <row r="2" spans="1:23" ht="15.6">
      <c r="A2" s="3"/>
      <c r="B2" s="3"/>
      <c r="C2" s="13"/>
      <c r="D2" s="3"/>
      <c r="E2" s="57"/>
    </row>
    <row r="3" spans="1:23" ht="38.25" customHeight="1">
      <c r="A3" s="4" t="s">
        <v>36</v>
      </c>
      <c r="B3" s="5" t="s">
        <v>37</v>
      </c>
      <c r="C3" s="58" t="s">
        <v>50</v>
      </c>
      <c r="D3" s="6" t="s">
        <v>51</v>
      </c>
      <c r="E3" s="26" t="s">
        <v>43</v>
      </c>
      <c r="F3" s="26" t="s">
        <v>84</v>
      </c>
      <c r="G3" s="26" t="s">
        <v>238</v>
      </c>
      <c r="H3" s="26" t="s">
        <v>81</v>
      </c>
      <c r="I3" s="26" t="s">
        <v>52</v>
      </c>
      <c r="J3" s="26" t="s">
        <v>227</v>
      </c>
      <c r="K3" s="26" t="s">
        <v>53</v>
      </c>
      <c r="L3" s="26" t="s">
        <v>54</v>
      </c>
      <c r="M3" s="26" t="s">
        <v>20</v>
      </c>
      <c r="N3" s="26" t="s">
        <v>1</v>
      </c>
      <c r="O3" s="26" t="s">
        <v>237</v>
      </c>
      <c r="P3" s="26" t="s">
        <v>55</v>
      </c>
      <c r="Q3" s="26" t="s">
        <v>239</v>
      </c>
      <c r="R3" s="26" t="s">
        <v>236</v>
      </c>
      <c r="S3" s="26" t="s">
        <v>19</v>
      </c>
      <c r="T3" s="26" t="s">
        <v>228</v>
      </c>
      <c r="U3" s="26" t="s">
        <v>290</v>
      </c>
      <c r="V3" s="26" t="s">
        <v>240</v>
      </c>
      <c r="W3" s="6" t="s">
        <v>8</v>
      </c>
    </row>
    <row r="4" spans="1:23">
      <c r="A4" s="51">
        <v>42747</v>
      </c>
      <c r="B4" s="168" t="s">
        <v>354</v>
      </c>
      <c r="C4" s="170">
        <v>1325</v>
      </c>
      <c r="D4" s="290" t="s">
        <v>362</v>
      </c>
      <c r="E4" s="23">
        <f>SUM(F4:V4)</f>
        <v>299</v>
      </c>
      <c r="F4" s="165">
        <v>299</v>
      </c>
      <c r="G4" s="165"/>
      <c r="H4" s="165"/>
      <c r="I4" s="165"/>
      <c r="J4" s="165"/>
      <c r="K4" s="165"/>
      <c r="L4" s="165"/>
      <c r="N4" s="165"/>
      <c r="O4" s="165"/>
      <c r="P4" s="165"/>
      <c r="Q4" s="165"/>
      <c r="R4" s="165"/>
      <c r="S4" s="165"/>
      <c r="T4" s="165"/>
      <c r="U4" s="165"/>
      <c r="W4" s="177"/>
    </row>
    <row r="5" spans="1:23" ht="12.75" customHeight="1">
      <c r="A5" s="322">
        <v>42747</v>
      </c>
      <c r="B5" s="289" t="s">
        <v>289</v>
      </c>
      <c r="C5" s="290">
        <v>1326</v>
      </c>
      <c r="D5" s="290" t="s">
        <v>362</v>
      </c>
      <c r="E5" s="23">
        <f t="shared" ref="E5:E76" si="0">SUM(F5:V5)</f>
        <v>120.56</v>
      </c>
      <c r="F5" s="385">
        <v>120.56</v>
      </c>
      <c r="G5" s="288"/>
      <c r="H5" s="288"/>
      <c r="I5" s="288"/>
      <c r="J5" s="288"/>
      <c r="K5" s="288"/>
      <c r="L5" s="288"/>
      <c r="M5" s="288"/>
      <c r="N5" s="288"/>
      <c r="O5" s="288"/>
      <c r="P5" s="288"/>
      <c r="Q5" s="288"/>
      <c r="R5" s="288"/>
      <c r="S5" s="288"/>
      <c r="T5" s="292"/>
      <c r="U5" s="288"/>
      <c r="V5" s="288"/>
      <c r="W5" s="291"/>
    </row>
    <row r="6" spans="1:23" ht="12.75" customHeight="1">
      <c r="A6" s="322">
        <v>42747</v>
      </c>
      <c r="B6" s="289" t="s">
        <v>349</v>
      </c>
      <c r="C6" s="290">
        <v>1327</v>
      </c>
      <c r="D6" s="290" t="s">
        <v>362</v>
      </c>
      <c r="E6" s="23">
        <f t="shared" si="0"/>
        <v>65</v>
      </c>
      <c r="F6" s="385"/>
      <c r="G6" s="288"/>
      <c r="H6" s="288"/>
      <c r="I6" s="288"/>
      <c r="J6" s="288"/>
      <c r="K6" s="288"/>
      <c r="L6" s="288"/>
      <c r="M6" s="288"/>
      <c r="N6" s="288"/>
      <c r="O6" s="288"/>
      <c r="P6" s="288"/>
      <c r="Q6" s="288"/>
      <c r="R6" s="288"/>
      <c r="S6" s="288">
        <v>65</v>
      </c>
      <c r="T6" s="292"/>
      <c r="U6" s="288"/>
      <c r="V6" s="288"/>
      <c r="W6" s="291"/>
    </row>
    <row r="7" spans="1:23">
      <c r="A7" s="51">
        <v>42032</v>
      </c>
      <c r="B7" s="168" t="s">
        <v>309</v>
      </c>
      <c r="C7" s="170">
        <v>1331</v>
      </c>
      <c r="D7" s="290" t="s">
        <v>362</v>
      </c>
      <c r="E7" s="23">
        <f t="shared" si="0"/>
        <v>273</v>
      </c>
      <c r="F7" s="165"/>
      <c r="G7" s="165"/>
      <c r="H7" s="165"/>
      <c r="I7" s="165"/>
      <c r="J7" s="165"/>
      <c r="K7" s="165"/>
      <c r="L7" s="165"/>
      <c r="M7" s="23">
        <v>273</v>
      </c>
      <c r="N7" s="165"/>
      <c r="O7" s="165"/>
      <c r="P7" s="165"/>
      <c r="Q7" s="165"/>
      <c r="R7" s="165"/>
      <c r="S7" s="165"/>
      <c r="T7" s="165"/>
      <c r="U7" s="165"/>
      <c r="W7" s="177"/>
    </row>
    <row r="8" spans="1:23">
      <c r="A8" s="51">
        <v>42747</v>
      </c>
      <c r="B8" s="168" t="s">
        <v>289</v>
      </c>
      <c r="C8" s="170">
        <v>1328</v>
      </c>
      <c r="D8" s="290" t="s">
        <v>362</v>
      </c>
      <c r="E8" s="23">
        <f t="shared" si="0"/>
        <v>32.96</v>
      </c>
      <c r="F8" s="165">
        <v>32.96</v>
      </c>
      <c r="G8" s="165"/>
      <c r="H8" s="165"/>
      <c r="I8" s="165"/>
      <c r="J8" s="165"/>
      <c r="K8" s="165"/>
      <c r="L8" s="165"/>
      <c r="N8" s="165"/>
      <c r="O8" s="165"/>
      <c r="P8" s="165"/>
      <c r="Q8" s="165"/>
      <c r="R8" s="165"/>
      <c r="S8" s="165"/>
      <c r="T8" s="165"/>
      <c r="U8" s="165"/>
      <c r="W8" s="177"/>
    </row>
    <row r="9" spans="1:23">
      <c r="A9" s="51">
        <v>42755</v>
      </c>
      <c r="B9" s="168" t="s">
        <v>359</v>
      </c>
      <c r="C9" s="170">
        <v>1329</v>
      </c>
      <c r="D9" s="290" t="s">
        <v>362</v>
      </c>
      <c r="E9" s="23">
        <f t="shared" si="0"/>
        <v>10.7</v>
      </c>
      <c r="F9" s="165">
        <v>10.7</v>
      </c>
      <c r="G9" s="165"/>
      <c r="H9" s="165"/>
      <c r="I9" s="165"/>
      <c r="J9" s="165"/>
      <c r="K9" s="165"/>
      <c r="L9" s="165"/>
      <c r="N9" s="165"/>
      <c r="O9" s="165"/>
      <c r="P9" s="165"/>
      <c r="Q9" s="165"/>
      <c r="R9" s="165"/>
      <c r="S9" s="165"/>
      <c r="T9" s="165"/>
      <c r="U9" s="165"/>
      <c r="W9" s="177"/>
    </row>
    <row r="10" spans="1:23">
      <c r="A10" s="51">
        <v>42760</v>
      </c>
      <c r="B10" s="168" t="s">
        <v>347</v>
      </c>
      <c r="C10" s="170">
        <v>1330</v>
      </c>
      <c r="D10" s="290" t="s">
        <v>362</v>
      </c>
      <c r="E10" s="23">
        <f>SUM(G10:V10)</f>
        <v>94</v>
      </c>
      <c r="G10" s="165"/>
      <c r="H10" s="165"/>
      <c r="I10" s="165"/>
      <c r="J10" s="165"/>
      <c r="K10" s="165"/>
      <c r="L10" s="165"/>
      <c r="N10" s="165"/>
      <c r="O10" s="165"/>
      <c r="P10" s="165"/>
      <c r="Q10" s="165"/>
      <c r="R10" s="165">
        <v>94</v>
      </c>
      <c r="S10" s="165"/>
      <c r="T10" s="165"/>
      <c r="U10" s="165"/>
      <c r="W10" s="177"/>
    </row>
    <row r="11" spans="1:23">
      <c r="A11" s="51">
        <v>42772</v>
      </c>
      <c r="B11" s="168" t="s">
        <v>348</v>
      </c>
      <c r="C11" s="170">
        <v>1332</v>
      </c>
      <c r="D11" s="290" t="s">
        <v>362</v>
      </c>
      <c r="E11" s="23">
        <f t="shared" si="0"/>
        <v>34</v>
      </c>
      <c r="F11" s="165">
        <v>34</v>
      </c>
      <c r="G11" s="165"/>
      <c r="H11" s="165"/>
      <c r="I11" s="165"/>
      <c r="J11" s="165"/>
      <c r="K11" s="165"/>
      <c r="L11" s="165"/>
      <c r="N11" s="165"/>
      <c r="O11" s="165"/>
      <c r="P11" s="165"/>
      <c r="Q11" s="165"/>
      <c r="R11" s="165"/>
      <c r="S11" s="165"/>
      <c r="T11" s="165"/>
      <c r="U11" s="165"/>
      <c r="W11" s="177"/>
    </row>
    <row r="12" spans="1:23">
      <c r="A12" s="51">
        <v>42019</v>
      </c>
      <c r="B12" s="168" t="s">
        <v>108</v>
      </c>
      <c r="C12" s="170" t="s">
        <v>364</v>
      </c>
      <c r="D12" s="290" t="s">
        <v>362</v>
      </c>
      <c r="E12" s="23">
        <f t="shared" si="0"/>
        <v>13.25</v>
      </c>
      <c r="F12" s="165"/>
      <c r="G12" s="165"/>
      <c r="H12" s="165"/>
      <c r="I12" s="165"/>
      <c r="J12" s="165"/>
      <c r="K12" s="165"/>
      <c r="L12" s="165"/>
      <c r="N12" s="165"/>
      <c r="O12" s="165"/>
      <c r="P12" s="165"/>
      <c r="Q12" s="165"/>
      <c r="R12" s="165">
        <v>13.25</v>
      </c>
      <c r="S12" s="165"/>
      <c r="T12" s="165"/>
      <c r="U12" s="165"/>
      <c r="W12" s="177" t="s">
        <v>363</v>
      </c>
    </row>
    <row r="13" spans="1:23">
      <c r="A13" s="51">
        <v>41669</v>
      </c>
      <c r="B13" s="168" t="s">
        <v>107</v>
      </c>
      <c r="C13" s="170" t="s">
        <v>364</v>
      </c>
      <c r="D13" s="290" t="s">
        <v>362</v>
      </c>
      <c r="E13" s="23">
        <f t="shared" si="0"/>
        <v>144.49</v>
      </c>
      <c r="F13" s="165"/>
      <c r="G13" s="165">
        <v>144.49</v>
      </c>
      <c r="H13" s="165"/>
      <c r="I13" s="165"/>
      <c r="J13" s="165"/>
      <c r="K13" s="165"/>
      <c r="L13" s="165"/>
      <c r="M13" s="165"/>
      <c r="N13" s="165"/>
      <c r="O13" s="165"/>
      <c r="P13" s="165"/>
      <c r="Q13" s="165"/>
      <c r="R13" s="165"/>
      <c r="S13" s="165"/>
      <c r="T13" s="165"/>
      <c r="U13" s="165"/>
      <c r="V13" s="165"/>
      <c r="W13" s="177"/>
    </row>
    <row r="14" spans="1:23">
      <c r="A14" s="51">
        <v>42773</v>
      </c>
      <c r="B14" s="168" t="s">
        <v>360</v>
      </c>
      <c r="C14" s="170">
        <v>1333</v>
      </c>
      <c r="D14" s="290" t="s">
        <v>362</v>
      </c>
      <c r="E14" s="23">
        <f t="shared" si="0"/>
        <v>1334.4</v>
      </c>
      <c r="F14" s="165"/>
      <c r="G14" s="165"/>
      <c r="H14" s="165"/>
      <c r="I14" s="165"/>
      <c r="J14" s="165"/>
      <c r="K14" s="165"/>
      <c r="L14" s="165"/>
      <c r="M14" s="165"/>
      <c r="N14" s="165"/>
      <c r="O14" s="165">
        <v>1334.4</v>
      </c>
      <c r="P14" s="165"/>
      <c r="Q14" s="165"/>
      <c r="R14" s="165"/>
      <c r="S14" s="165"/>
      <c r="T14" s="165"/>
      <c r="U14" s="165"/>
      <c r="V14" s="165"/>
      <c r="W14" s="177" t="s">
        <v>361</v>
      </c>
    </row>
    <row r="15" spans="1:23">
      <c r="A15" s="51">
        <v>42773</v>
      </c>
      <c r="B15" s="168" t="s">
        <v>289</v>
      </c>
      <c r="C15" s="170">
        <v>1334</v>
      </c>
      <c r="D15" s="290" t="s">
        <v>362</v>
      </c>
      <c r="E15" s="23">
        <f t="shared" si="0"/>
        <v>95.04</v>
      </c>
      <c r="F15" s="165">
        <v>95.04</v>
      </c>
      <c r="G15" s="165"/>
      <c r="H15" s="165"/>
      <c r="I15" s="165"/>
      <c r="J15" s="165"/>
      <c r="K15" s="165"/>
      <c r="L15" s="165"/>
      <c r="M15" s="165"/>
      <c r="N15" s="165"/>
      <c r="O15" s="165"/>
      <c r="P15" s="165"/>
      <c r="Q15" s="165"/>
      <c r="R15" s="165"/>
      <c r="S15" s="165"/>
      <c r="T15" s="165"/>
      <c r="U15" s="165"/>
      <c r="V15" s="165"/>
      <c r="W15" s="177"/>
    </row>
    <row r="16" spans="1:23">
      <c r="A16" s="265">
        <v>41687</v>
      </c>
      <c r="B16" s="168" t="s">
        <v>94</v>
      </c>
      <c r="C16" s="170" t="s">
        <v>364</v>
      </c>
      <c r="D16" s="290" t="s">
        <v>362</v>
      </c>
      <c r="E16" s="23">
        <f t="shared" si="0"/>
        <v>712.4</v>
      </c>
      <c r="F16" s="165"/>
      <c r="G16" s="165"/>
      <c r="H16" s="165"/>
      <c r="I16" s="165"/>
      <c r="J16" s="165"/>
      <c r="K16" s="165"/>
      <c r="L16" s="165">
        <v>712.4</v>
      </c>
      <c r="M16" s="165"/>
      <c r="N16" s="165"/>
      <c r="O16" s="165"/>
      <c r="P16" s="165"/>
      <c r="Q16" s="165"/>
      <c r="R16" s="165"/>
      <c r="S16" s="165"/>
      <c r="T16" s="165"/>
      <c r="U16" s="165"/>
      <c r="W16" s="177"/>
    </row>
    <row r="17" spans="1:23">
      <c r="A17" s="51">
        <v>41323</v>
      </c>
      <c r="B17" s="168" t="s">
        <v>108</v>
      </c>
      <c r="C17" s="170" t="s">
        <v>364</v>
      </c>
      <c r="D17" s="290" t="s">
        <v>362</v>
      </c>
      <c r="E17" s="23">
        <f t="shared" si="0"/>
        <v>10.6</v>
      </c>
      <c r="F17" s="165"/>
      <c r="G17" s="165"/>
      <c r="H17" s="165"/>
      <c r="I17" s="165"/>
      <c r="J17" s="165"/>
      <c r="K17" s="165"/>
      <c r="L17" s="165"/>
      <c r="M17" s="165"/>
      <c r="N17" s="165"/>
      <c r="O17" s="165"/>
      <c r="P17" s="165"/>
      <c r="Q17" s="165"/>
      <c r="R17" s="165">
        <v>10.6</v>
      </c>
      <c r="S17" s="165"/>
      <c r="T17" s="165"/>
      <c r="U17" s="165"/>
      <c r="W17" s="177"/>
    </row>
    <row r="18" spans="1:23">
      <c r="A18" s="51">
        <v>42796</v>
      </c>
      <c r="B18" s="168" t="s">
        <v>359</v>
      </c>
      <c r="C18" s="170">
        <v>1335</v>
      </c>
      <c r="D18" s="290" t="s">
        <v>362</v>
      </c>
      <c r="E18" s="23">
        <f t="shared" si="0"/>
        <v>8.56</v>
      </c>
      <c r="F18" s="165">
        <v>8.56</v>
      </c>
      <c r="G18" s="165"/>
      <c r="H18" s="165"/>
      <c r="I18" s="165"/>
      <c r="J18" s="165"/>
      <c r="K18" s="165"/>
      <c r="L18" s="165"/>
      <c r="M18" s="165"/>
      <c r="N18" s="165"/>
      <c r="O18" s="165"/>
      <c r="P18" s="165"/>
      <c r="Q18" s="165"/>
      <c r="R18" s="165"/>
      <c r="S18" s="165"/>
      <c r="T18" s="165"/>
      <c r="U18" s="165"/>
      <c r="W18" s="177"/>
    </row>
    <row r="19" spans="1:23">
      <c r="A19" s="266">
        <v>42809</v>
      </c>
      <c r="B19" s="168" t="s">
        <v>359</v>
      </c>
      <c r="C19" s="170">
        <v>1336</v>
      </c>
      <c r="D19" s="290" t="s">
        <v>362</v>
      </c>
      <c r="E19" s="23">
        <f t="shared" si="0"/>
        <v>8.56</v>
      </c>
      <c r="F19" s="165">
        <v>8.56</v>
      </c>
      <c r="G19" s="165"/>
      <c r="H19" s="165"/>
      <c r="I19" s="165"/>
      <c r="J19" s="165"/>
      <c r="K19" s="165"/>
      <c r="L19" s="165"/>
      <c r="M19" s="165"/>
      <c r="N19" s="165"/>
      <c r="O19" s="165"/>
      <c r="P19" s="165"/>
      <c r="Q19" s="165"/>
      <c r="R19" s="165"/>
      <c r="S19" s="165"/>
      <c r="T19" s="165"/>
      <c r="U19" s="165"/>
      <c r="V19" s="165"/>
      <c r="W19" s="177"/>
    </row>
    <row r="20" spans="1:23">
      <c r="A20" s="266">
        <v>42431</v>
      </c>
      <c r="B20" s="168" t="s">
        <v>17</v>
      </c>
      <c r="C20" s="170">
        <v>1339</v>
      </c>
      <c r="D20" s="290" t="s">
        <v>362</v>
      </c>
      <c r="E20" s="23">
        <f t="shared" si="0"/>
        <v>726.67</v>
      </c>
      <c r="F20" s="165"/>
      <c r="G20" s="165"/>
      <c r="H20" s="165"/>
      <c r="I20" s="165">
        <v>726.67</v>
      </c>
      <c r="J20" s="165"/>
      <c r="K20" s="165"/>
      <c r="L20" s="165"/>
      <c r="M20" s="165"/>
      <c r="N20" s="165"/>
      <c r="O20" s="165"/>
      <c r="P20" s="165"/>
      <c r="Q20" s="165"/>
      <c r="R20" s="165"/>
      <c r="S20" s="165"/>
      <c r="T20" s="165"/>
      <c r="U20" s="165"/>
      <c r="V20" s="165"/>
      <c r="W20" s="177"/>
    </row>
    <row r="21" spans="1:23">
      <c r="A21" s="266">
        <v>41705</v>
      </c>
      <c r="B21" s="168" t="s">
        <v>245</v>
      </c>
      <c r="C21" s="170">
        <v>1337</v>
      </c>
      <c r="D21" s="290" t="s">
        <v>362</v>
      </c>
      <c r="E21" s="23">
        <f t="shared" si="0"/>
        <v>89.28</v>
      </c>
      <c r="F21" s="165">
        <v>89.28</v>
      </c>
      <c r="G21" s="165"/>
      <c r="H21" s="165"/>
      <c r="I21" s="165"/>
      <c r="J21" s="165"/>
      <c r="K21" s="165"/>
      <c r="L21" s="165"/>
      <c r="M21" s="165"/>
      <c r="N21" s="165"/>
      <c r="O21" s="165"/>
      <c r="P21" s="165"/>
      <c r="Q21" s="165"/>
      <c r="R21" s="165"/>
      <c r="S21" s="165"/>
      <c r="T21" s="165"/>
      <c r="U21" s="165"/>
      <c r="V21" s="165"/>
      <c r="W21" s="177"/>
    </row>
    <row r="22" spans="1:23">
      <c r="A22" s="51">
        <v>42444</v>
      </c>
      <c r="B22" s="22" t="s">
        <v>94</v>
      </c>
      <c r="C22" s="170" t="s">
        <v>364</v>
      </c>
      <c r="D22" s="290" t="s">
        <v>362</v>
      </c>
      <c r="E22" s="23">
        <f t="shared" si="0"/>
        <v>712.4</v>
      </c>
      <c r="F22" s="165"/>
      <c r="G22" s="165"/>
      <c r="H22" s="165"/>
      <c r="I22" s="165"/>
      <c r="J22" s="165"/>
      <c r="K22" s="165"/>
      <c r="L22" s="165">
        <v>712.4</v>
      </c>
      <c r="M22" s="165"/>
      <c r="N22" s="165"/>
      <c r="O22" s="165"/>
      <c r="P22" s="165"/>
      <c r="Q22" s="165"/>
      <c r="R22" s="165"/>
      <c r="S22" s="165"/>
      <c r="T22" s="165"/>
      <c r="U22" s="165"/>
      <c r="V22" s="165"/>
      <c r="W22" s="177"/>
    </row>
    <row r="23" spans="1:23">
      <c r="A23" s="51">
        <v>42804</v>
      </c>
      <c r="B23" s="168" t="s">
        <v>108</v>
      </c>
      <c r="C23" s="170" t="s">
        <v>364</v>
      </c>
      <c r="D23" s="290" t="s">
        <v>362</v>
      </c>
      <c r="E23" s="23">
        <f t="shared" si="0"/>
        <v>10.6</v>
      </c>
      <c r="F23" s="165"/>
      <c r="G23" s="165"/>
      <c r="H23" s="165"/>
      <c r="I23" s="165"/>
      <c r="J23" s="165"/>
      <c r="K23" s="165"/>
      <c r="L23" s="165"/>
      <c r="M23" s="165"/>
      <c r="N23" s="165"/>
      <c r="O23" s="165"/>
      <c r="P23" s="165"/>
      <c r="Q23" s="165"/>
      <c r="R23" s="165">
        <v>10.6</v>
      </c>
      <c r="S23" s="165"/>
      <c r="T23" s="165"/>
      <c r="U23" s="165"/>
      <c r="W23" s="177"/>
    </row>
    <row r="24" spans="1:23">
      <c r="A24" s="51">
        <v>42828</v>
      </c>
      <c r="B24" s="168" t="s">
        <v>327</v>
      </c>
      <c r="C24" s="170">
        <v>1338</v>
      </c>
      <c r="D24" s="290" t="s">
        <v>362</v>
      </c>
      <c r="E24" s="23">
        <f>SUM(F24:V24)</f>
        <v>20.149999999999999</v>
      </c>
      <c r="F24" s="165"/>
      <c r="G24" s="165"/>
      <c r="H24" s="165"/>
      <c r="I24" s="165"/>
      <c r="J24" s="165">
        <v>20.149999999999999</v>
      </c>
      <c r="K24" s="165"/>
      <c r="L24" s="165"/>
      <c r="M24" s="165"/>
      <c r="N24" s="165"/>
      <c r="O24" s="165"/>
      <c r="P24" s="165"/>
      <c r="Q24" s="165"/>
      <c r="R24" s="165"/>
      <c r="S24" s="165"/>
      <c r="T24" s="165"/>
      <c r="U24" s="165"/>
      <c r="W24" s="177"/>
    </row>
    <row r="25" spans="1:23">
      <c r="A25" s="51">
        <v>42097</v>
      </c>
      <c r="B25" s="168" t="s">
        <v>366</v>
      </c>
      <c r="C25" s="170">
        <v>1340</v>
      </c>
      <c r="D25" s="290" t="s">
        <v>362</v>
      </c>
      <c r="E25" s="23">
        <f t="shared" si="0"/>
        <v>99.55</v>
      </c>
      <c r="F25" s="165"/>
      <c r="G25" s="165"/>
      <c r="H25" s="165"/>
      <c r="I25" s="165"/>
      <c r="J25" s="165"/>
      <c r="K25" s="165"/>
      <c r="L25" s="165"/>
      <c r="M25" s="165"/>
      <c r="N25" s="165"/>
      <c r="O25" s="165">
        <v>99.55</v>
      </c>
      <c r="P25" s="165"/>
      <c r="Q25" s="165"/>
      <c r="R25" s="165"/>
      <c r="S25" s="165"/>
      <c r="T25" s="165"/>
      <c r="U25" s="165"/>
      <c r="W25" s="177" t="s">
        <v>367</v>
      </c>
    </row>
    <row r="26" spans="1:23">
      <c r="A26" s="51">
        <v>42828</v>
      </c>
      <c r="B26" s="168" t="s">
        <v>347</v>
      </c>
      <c r="C26" s="170">
        <v>1341</v>
      </c>
      <c r="D26" s="290" t="s">
        <v>362</v>
      </c>
      <c r="E26" s="23">
        <f t="shared" si="0"/>
        <v>27.37</v>
      </c>
      <c r="F26" s="165"/>
      <c r="G26" s="165"/>
      <c r="H26" s="165"/>
      <c r="I26" s="165"/>
      <c r="J26" s="165"/>
      <c r="K26" s="165"/>
      <c r="L26" s="165"/>
      <c r="M26" s="165"/>
      <c r="N26" s="165"/>
      <c r="O26" s="165"/>
      <c r="P26" s="165"/>
      <c r="Q26" s="165"/>
      <c r="R26" s="165">
        <v>27.37</v>
      </c>
      <c r="S26" s="165"/>
      <c r="T26" s="165"/>
      <c r="U26" s="165"/>
      <c r="W26" s="177"/>
    </row>
    <row r="27" spans="1:23">
      <c r="A27" s="51">
        <v>41744</v>
      </c>
      <c r="B27" s="22" t="s">
        <v>94</v>
      </c>
      <c r="C27" s="170" t="s">
        <v>364</v>
      </c>
      <c r="D27" s="290" t="s">
        <v>362</v>
      </c>
      <c r="E27" s="23">
        <f t="shared" si="0"/>
        <v>712.4</v>
      </c>
      <c r="F27" s="165"/>
      <c r="G27" s="165"/>
      <c r="H27" s="165"/>
      <c r="I27" s="165"/>
      <c r="J27" s="165"/>
      <c r="K27" s="165"/>
      <c r="L27" s="165">
        <v>712.4</v>
      </c>
      <c r="M27" s="165"/>
      <c r="N27" s="165"/>
      <c r="O27" s="165"/>
      <c r="P27" s="165"/>
      <c r="Q27" s="165"/>
      <c r="R27" s="165"/>
      <c r="S27" s="165"/>
      <c r="T27" s="165"/>
      <c r="U27" s="165"/>
      <c r="V27" s="165"/>
      <c r="W27" s="177"/>
    </row>
    <row r="28" spans="1:23">
      <c r="A28" s="51">
        <v>42119</v>
      </c>
      <c r="B28" s="168" t="s">
        <v>310</v>
      </c>
      <c r="C28" s="170" t="s">
        <v>364</v>
      </c>
      <c r="D28" s="290" t="s">
        <v>362</v>
      </c>
      <c r="E28" s="23">
        <f t="shared" si="0"/>
        <v>425.13</v>
      </c>
      <c r="F28" s="165"/>
      <c r="G28" s="165"/>
      <c r="H28" s="165"/>
      <c r="I28" s="165"/>
      <c r="J28" s="165"/>
      <c r="K28" s="165"/>
      <c r="L28" s="165"/>
      <c r="M28" s="165"/>
      <c r="N28" s="165"/>
      <c r="O28" s="165"/>
      <c r="P28" s="165"/>
      <c r="Q28" s="165"/>
      <c r="R28" s="165"/>
      <c r="S28" s="165"/>
      <c r="T28" s="165">
        <v>425.13</v>
      </c>
      <c r="U28" s="165"/>
      <c r="V28" s="165"/>
      <c r="W28" s="177" t="s">
        <v>392</v>
      </c>
    </row>
    <row r="29" spans="1:23">
      <c r="A29" s="51">
        <v>42124</v>
      </c>
      <c r="B29" s="168" t="s">
        <v>108</v>
      </c>
      <c r="C29" s="170" t="s">
        <v>364</v>
      </c>
      <c r="D29" s="290" t="s">
        <v>362</v>
      </c>
      <c r="E29" s="23">
        <f t="shared" si="0"/>
        <v>13.25</v>
      </c>
      <c r="F29" s="165"/>
      <c r="G29" s="165"/>
      <c r="H29" s="165"/>
      <c r="I29" s="165"/>
      <c r="J29" s="165"/>
      <c r="K29" s="165"/>
      <c r="L29" s="165"/>
      <c r="M29" s="165"/>
      <c r="N29" s="165"/>
      <c r="O29" s="165"/>
      <c r="P29" s="165"/>
      <c r="Q29" s="165"/>
      <c r="R29" s="165">
        <v>13.25</v>
      </c>
      <c r="S29" s="165"/>
      <c r="T29" s="165"/>
      <c r="U29" s="165"/>
      <c r="V29" s="165"/>
      <c r="W29" s="177"/>
    </row>
    <row r="30" spans="1:23">
      <c r="A30" s="51">
        <v>42470</v>
      </c>
      <c r="B30" s="168" t="s">
        <v>245</v>
      </c>
      <c r="C30" s="170">
        <v>1342</v>
      </c>
      <c r="D30" s="290" t="s">
        <v>362</v>
      </c>
      <c r="E30" s="23">
        <f t="shared" si="0"/>
        <v>123.84</v>
      </c>
      <c r="F30" s="165">
        <v>123.84</v>
      </c>
      <c r="G30" s="165"/>
      <c r="H30" s="165"/>
      <c r="I30" s="165"/>
      <c r="J30" s="165"/>
      <c r="K30" s="165"/>
      <c r="L30" s="165"/>
      <c r="M30" s="165"/>
      <c r="N30" s="165"/>
      <c r="O30" s="165"/>
      <c r="P30" s="165"/>
      <c r="Q30" s="165"/>
      <c r="R30" s="165"/>
      <c r="S30" s="165"/>
      <c r="T30" s="165"/>
      <c r="U30" s="165"/>
      <c r="V30" s="165"/>
      <c r="W30" s="177"/>
    </row>
    <row r="31" spans="1:23">
      <c r="A31" s="51">
        <v>42492</v>
      </c>
      <c r="B31" s="168" t="s">
        <v>243</v>
      </c>
      <c r="C31" s="170">
        <v>1349</v>
      </c>
      <c r="D31" s="290" t="s">
        <v>362</v>
      </c>
      <c r="E31" s="23">
        <f t="shared" si="0"/>
        <v>1434.95</v>
      </c>
      <c r="F31" s="165"/>
      <c r="G31" s="165"/>
      <c r="H31" s="165"/>
      <c r="I31" s="165"/>
      <c r="J31" s="165"/>
      <c r="K31" s="165">
        <v>1434.95</v>
      </c>
      <c r="L31" s="165"/>
      <c r="M31" s="165"/>
      <c r="N31" s="165"/>
      <c r="O31" s="165"/>
      <c r="P31" s="165"/>
      <c r="Q31" s="165"/>
      <c r="R31" s="165"/>
      <c r="S31" s="165"/>
      <c r="T31" s="165"/>
      <c r="U31" s="165"/>
      <c r="W31" s="177"/>
    </row>
    <row r="32" spans="1:23">
      <c r="A32" s="51">
        <v>42835</v>
      </c>
      <c r="B32" s="168" t="s">
        <v>359</v>
      </c>
      <c r="C32" s="170">
        <v>1343</v>
      </c>
      <c r="D32" s="290" t="s">
        <v>362</v>
      </c>
      <c r="E32" s="23">
        <f t="shared" si="0"/>
        <v>10.7</v>
      </c>
      <c r="F32" s="165">
        <v>10.7</v>
      </c>
      <c r="G32" s="165"/>
      <c r="H32" s="165"/>
      <c r="I32" s="165"/>
      <c r="J32" s="165"/>
      <c r="K32" s="165"/>
      <c r="L32" s="165"/>
      <c r="M32" s="165"/>
      <c r="N32" s="165"/>
      <c r="O32" s="165"/>
      <c r="P32" s="165"/>
      <c r="Q32" s="165"/>
      <c r="R32" s="165"/>
      <c r="S32" s="165"/>
      <c r="T32" s="165"/>
      <c r="U32" s="165"/>
      <c r="W32" s="177"/>
    </row>
    <row r="33" spans="1:23">
      <c r="A33" s="51">
        <v>41765</v>
      </c>
      <c r="B33" s="168" t="s">
        <v>107</v>
      </c>
      <c r="C33" s="170" t="s">
        <v>364</v>
      </c>
      <c r="D33" s="290" t="s">
        <v>362</v>
      </c>
      <c r="E33" s="23">
        <f t="shared" si="0"/>
        <v>582.55999999999995</v>
      </c>
      <c r="F33" s="165"/>
      <c r="G33" s="165">
        <v>582.55999999999995</v>
      </c>
      <c r="H33" s="165"/>
      <c r="I33" s="165"/>
      <c r="J33" s="165"/>
      <c r="K33" s="165"/>
      <c r="L33" s="165"/>
      <c r="M33" s="165"/>
      <c r="N33" s="165"/>
      <c r="O33" s="165"/>
      <c r="P33" s="165"/>
      <c r="Q33" s="165"/>
      <c r="R33" s="165"/>
      <c r="S33" s="165"/>
      <c r="T33" s="165"/>
      <c r="U33" s="165"/>
      <c r="V33" s="165"/>
      <c r="W33" s="177"/>
    </row>
    <row r="34" spans="1:23">
      <c r="A34" s="51">
        <v>42842</v>
      </c>
      <c r="B34" s="168" t="s">
        <v>368</v>
      </c>
      <c r="C34" s="170">
        <v>1344</v>
      </c>
      <c r="D34" s="290" t="s">
        <v>362</v>
      </c>
      <c r="E34" s="23">
        <f t="shared" si="0"/>
        <v>142.5</v>
      </c>
      <c r="F34" s="165"/>
      <c r="G34" s="165"/>
      <c r="H34" s="165"/>
      <c r="I34" s="165"/>
      <c r="J34" s="165">
        <v>142.5</v>
      </c>
      <c r="K34" s="165"/>
      <c r="L34" s="165"/>
      <c r="M34" s="165"/>
      <c r="N34" s="165"/>
      <c r="O34" s="165"/>
      <c r="P34" s="165"/>
      <c r="Q34" s="165"/>
      <c r="R34" s="165"/>
      <c r="S34" s="165"/>
      <c r="T34" s="165"/>
      <c r="U34" s="165"/>
      <c r="V34" s="165"/>
      <c r="W34" s="177"/>
    </row>
    <row r="35" spans="1:23">
      <c r="A35" s="51">
        <v>42853</v>
      </c>
      <c r="B35" s="168" t="s">
        <v>369</v>
      </c>
      <c r="C35" s="170">
        <v>1345</v>
      </c>
      <c r="D35" s="290" t="s">
        <v>362</v>
      </c>
      <c r="E35" s="23">
        <f t="shared" si="0"/>
        <v>3000</v>
      </c>
      <c r="F35" s="165"/>
      <c r="G35" s="165"/>
      <c r="H35" s="165"/>
      <c r="I35" s="165"/>
      <c r="J35" s="165"/>
      <c r="K35" s="165"/>
      <c r="L35" s="165"/>
      <c r="M35" s="165"/>
      <c r="N35" s="165"/>
      <c r="O35" s="165"/>
      <c r="P35" s="165"/>
      <c r="Q35" s="165">
        <v>3000</v>
      </c>
      <c r="R35" s="165"/>
      <c r="S35" s="165"/>
      <c r="T35" s="165"/>
      <c r="U35" s="165"/>
      <c r="V35" s="165"/>
      <c r="W35" s="177" t="s">
        <v>370</v>
      </c>
    </row>
    <row r="36" spans="1:23">
      <c r="A36" s="51">
        <v>42500</v>
      </c>
      <c r="B36" s="168" t="s">
        <v>245</v>
      </c>
      <c r="C36" s="170">
        <v>1346</v>
      </c>
      <c r="D36" s="290" t="s">
        <v>362</v>
      </c>
      <c r="E36" s="23">
        <f t="shared" si="0"/>
        <v>90.24</v>
      </c>
      <c r="F36" s="165">
        <v>90.24</v>
      </c>
      <c r="G36" s="165"/>
      <c r="H36" s="165"/>
      <c r="I36" s="165"/>
      <c r="J36" s="165"/>
      <c r="K36" s="165"/>
      <c r="L36" s="165"/>
      <c r="M36" s="165"/>
      <c r="N36" s="165"/>
      <c r="O36" s="165"/>
      <c r="P36" s="165"/>
      <c r="Q36" s="165"/>
      <c r="R36" s="165"/>
      <c r="S36" s="165"/>
      <c r="T36" s="165"/>
      <c r="U36" s="165"/>
      <c r="V36" s="165"/>
      <c r="W36" s="177"/>
    </row>
    <row r="37" spans="1:23">
      <c r="A37" s="51">
        <v>42865</v>
      </c>
      <c r="B37" s="168" t="s">
        <v>359</v>
      </c>
      <c r="C37" s="170">
        <v>1347</v>
      </c>
      <c r="D37" s="290" t="s">
        <v>362</v>
      </c>
      <c r="E37" s="23">
        <f t="shared" si="0"/>
        <v>8.56</v>
      </c>
      <c r="F37" s="165">
        <v>8.56</v>
      </c>
      <c r="G37" s="165"/>
      <c r="H37" s="165"/>
      <c r="I37" s="165"/>
      <c r="J37" s="165"/>
      <c r="K37" s="165"/>
      <c r="L37" s="165"/>
      <c r="M37" s="165"/>
      <c r="N37" s="165"/>
      <c r="O37" s="165"/>
      <c r="P37" s="165"/>
      <c r="Q37" s="165"/>
      <c r="R37" s="165"/>
      <c r="S37" s="165"/>
      <c r="T37" s="165"/>
      <c r="U37" s="165"/>
      <c r="V37" s="165"/>
      <c r="W37" s="177"/>
    </row>
    <row r="38" spans="1:23">
      <c r="A38" s="51">
        <v>42866</v>
      </c>
      <c r="B38" s="168" t="s">
        <v>349</v>
      </c>
      <c r="C38" s="170">
        <v>1348</v>
      </c>
      <c r="D38" s="290" t="s">
        <v>362</v>
      </c>
      <c r="E38" s="23">
        <f t="shared" si="0"/>
        <v>65</v>
      </c>
      <c r="F38" s="165"/>
      <c r="G38" s="165"/>
      <c r="H38" s="165"/>
      <c r="I38" s="165"/>
      <c r="J38" s="165"/>
      <c r="K38" s="165"/>
      <c r="L38" s="165"/>
      <c r="M38" s="165"/>
      <c r="N38" s="165"/>
      <c r="O38" s="165"/>
      <c r="P38" s="165"/>
      <c r="Q38" s="165"/>
      <c r="R38" s="165"/>
      <c r="S38" s="165">
        <v>65</v>
      </c>
      <c r="T38" s="165"/>
      <c r="U38" s="165"/>
      <c r="V38" s="165"/>
      <c r="W38" s="177"/>
    </row>
    <row r="39" spans="1:23">
      <c r="A39" s="51">
        <v>42877</v>
      </c>
      <c r="B39" s="168" t="s">
        <v>373</v>
      </c>
      <c r="C39" s="170">
        <v>1351</v>
      </c>
      <c r="D39" s="290" t="s">
        <v>362</v>
      </c>
      <c r="E39" s="23">
        <f t="shared" si="0"/>
        <v>50</v>
      </c>
      <c r="F39" s="165"/>
      <c r="G39" s="165"/>
      <c r="H39" s="165"/>
      <c r="I39" s="165"/>
      <c r="J39" s="165"/>
      <c r="K39" s="165"/>
      <c r="L39" s="165"/>
      <c r="M39" s="165"/>
      <c r="N39" s="165"/>
      <c r="O39" s="165"/>
      <c r="P39" s="165"/>
      <c r="Q39" s="165"/>
      <c r="R39" s="165"/>
      <c r="S39" s="165"/>
      <c r="T39" s="165"/>
      <c r="U39" s="165"/>
      <c r="V39" s="165">
        <v>50</v>
      </c>
      <c r="W39" s="177" t="s">
        <v>374</v>
      </c>
    </row>
    <row r="40" spans="1:23">
      <c r="A40" s="51">
        <v>42151</v>
      </c>
      <c r="B40" s="168" t="s">
        <v>108</v>
      </c>
      <c r="C40" s="170" t="s">
        <v>364</v>
      </c>
      <c r="D40" s="290" t="s">
        <v>362</v>
      </c>
      <c r="E40" s="23">
        <f t="shared" si="0"/>
        <v>10.6</v>
      </c>
      <c r="F40" s="165"/>
      <c r="G40" s="165"/>
      <c r="H40" s="165"/>
      <c r="I40" s="165"/>
      <c r="J40" s="165"/>
      <c r="K40" s="165"/>
      <c r="L40" s="165"/>
      <c r="M40" s="165"/>
      <c r="N40" s="165"/>
      <c r="O40" s="165"/>
      <c r="P40" s="165"/>
      <c r="Q40" s="165"/>
      <c r="R40" s="165">
        <v>10.6</v>
      </c>
      <c r="S40" s="165"/>
      <c r="T40" s="165"/>
      <c r="U40" s="165"/>
      <c r="W40" s="177"/>
    </row>
    <row r="41" spans="1:23">
      <c r="A41" s="51">
        <v>41044</v>
      </c>
      <c r="B41" s="22" t="s">
        <v>94</v>
      </c>
      <c r="C41" s="170" t="s">
        <v>364</v>
      </c>
      <c r="D41" s="290" t="s">
        <v>362</v>
      </c>
      <c r="E41" s="23">
        <f t="shared" si="0"/>
        <v>712.4</v>
      </c>
      <c r="F41" s="165"/>
      <c r="G41" s="165"/>
      <c r="H41" s="165"/>
      <c r="I41" s="165"/>
      <c r="J41" s="165"/>
      <c r="K41" s="165"/>
      <c r="L41" s="165">
        <v>712.4</v>
      </c>
      <c r="M41" s="165"/>
      <c r="N41" s="165"/>
      <c r="O41" s="165"/>
      <c r="P41" s="165"/>
      <c r="Q41" s="165"/>
      <c r="R41" s="165"/>
      <c r="S41" s="165"/>
      <c r="T41" s="165"/>
      <c r="U41" s="165"/>
      <c r="W41" s="177"/>
    </row>
    <row r="42" spans="1:23">
      <c r="A42" s="51">
        <v>41047</v>
      </c>
      <c r="B42" s="168" t="s">
        <v>244</v>
      </c>
      <c r="C42" s="170">
        <v>1350</v>
      </c>
      <c r="D42" s="290" t="s">
        <v>362</v>
      </c>
      <c r="E42" s="23">
        <f t="shared" si="0"/>
        <v>400</v>
      </c>
      <c r="F42" s="165"/>
      <c r="G42" s="165"/>
      <c r="H42" s="165"/>
      <c r="I42" s="165"/>
      <c r="J42" s="165"/>
      <c r="K42" s="165"/>
      <c r="L42" s="165"/>
      <c r="M42" s="165"/>
      <c r="N42" s="165"/>
      <c r="O42" s="165"/>
      <c r="P42" s="165"/>
      <c r="Q42" s="165"/>
      <c r="R42" s="165"/>
      <c r="S42" s="165"/>
      <c r="T42" s="165">
        <v>400</v>
      </c>
      <c r="U42" s="165"/>
      <c r="W42" s="177"/>
    </row>
    <row r="43" spans="1:23">
      <c r="A43" s="51">
        <v>42886</v>
      </c>
      <c r="B43" s="168" t="s">
        <v>347</v>
      </c>
      <c r="C43" s="170">
        <v>1352</v>
      </c>
      <c r="D43" s="290" t="s">
        <v>362</v>
      </c>
      <c r="E43" s="23">
        <f t="shared" si="0"/>
        <v>182.9</v>
      </c>
      <c r="F43" s="165"/>
      <c r="G43" s="165"/>
      <c r="H43" s="165"/>
      <c r="I43" s="165"/>
      <c r="J43" s="165"/>
      <c r="K43" s="165"/>
      <c r="L43" s="165"/>
      <c r="M43" s="165"/>
      <c r="N43" s="165"/>
      <c r="O43" s="165"/>
      <c r="P43" s="165"/>
      <c r="Q43" s="165"/>
      <c r="R43" s="165">
        <v>182.9</v>
      </c>
      <c r="S43" s="165"/>
      <c r="T43" s="165"/>
      <c r="U43" s="165"/>
      <c r="W43" s="177"/>
    </row>
    <row r="44" spans="1:23">
      <c r="A44" s="51">
        <v>42527</v>
      </c>
      <c r="B44" s="168" t="s">
        <v>245</v>
      </c>
      <c r="C44" s="170">
        <v>1354</v>
      </c>
      <c r="D44" s="290" t="s">
        <v>362</v>
      </c>
      <c r="E44" s="23">
        <f t="shared" si="0"/>
        <v>91.2</v>
      </c>
      <c r="F44" s="165">
        <v>91.2</v>
      </c>
      <c r="G44" s="165"/>
      <c r="H44" s="165"/>
      <c r="I44" s="165"/>
      <c r="J44" s="165"/>
      <c r="K44" s="165"/>
      <c r="L44" s="165"/>
      <c r="M44" s="165"/>
      <c r="N44" s="165"/>
      <c r="O44" s="165"/>
      <c r="P44" s="165"/>
      <c r="Q44" s="165"/>
      <c r="R44" s="165"/>
      <c r="S44" s="165"/>
      <c r="T44" s="165"/>
      <c r="U44" s="165"/>
      <c r="V44" s="165"/>
      <c r="W44" s="177"/>
    </row>
    <row r="45" spans="1:23">
      <c r="A45" s="51">
        <v>42527</v>
      </c>
      <c r="B45" s="168" t="s">
        <v>346</v>
      </c>
      <c r="C45" s="170">
        <v>1353</v>
      </c>
      <c r="D45" s="290" t="s">
        <v>362</v>
      </c>
      <c r="E45" s="23">
        <f t="shared" si="0"/>
        <v>6.42</v>
      </c>
      <c r="F45" s="165">
        <v>6.42</v>
      </c>
      <c r="G45" s="165"/>
      <c r="H45" s="165"/>
      <c r="I45" s="165"/>
      <c r="J45" s="165"/>
      <c r="K45" s="165"/>
      <c r="L45" s="165"/>
      <c r="M45" s="165"/>
      <c r="N45" s="165"/>
      <c r="O45" s="165"/>
      <c r="P45" s="165"/>
      <c r="Q45" s="165"/>
      <c r="R45" s="165"/>
      <c r="S45" s="165"/>
      <c r="T45" s="165"/>
      <c r="U45" s="165"/>
      <c r="V45" s="165"/>
      <c r="W45" s="177"/>
    </row>
    <row r="46" spans="1:23">
      <c r="A46" s="51">
        <v>42170</v>
      </c>
      <c r="B46" s="22" t="s">
        <v>94</v>
      </c>
      <c r="C46" s="170" t="s">
        <v>364</v>
      </c>
      <c r="D46" s="290" t="s">
        <v>362</v>
      </c>
      <c r="E46" s="23">
        <f t="shared" si="0"/>
        <v>712.4</v>
      </c>
      <c r="F46" s="165"/>
      <c r="G46" s="165"/>
      <c r="H46" s="165"/>
      <c r="I46" s="165"/>
      <c r="J46" s="165"/>
      <c r="K46" s="165"/>
      <c r="L46" s="165">
        <v>712.4</v>
      </c>
      <c r="M46" s="165"/>
      <c r="N46" s="165"/>
      <c r="O46" s="165"/>
      <c r="P46" s="165"/>
      <c r="Q46" s="165"/>
      <c r="R46" s="165"/>
      <c r="S46" s="165"/>
      <c r="T46" s="165"/>
      <c r="U46" s="165"/>
      <c r="V46" s="165"/>
      <c r="W46" s="177"/>
    </row>
    <row r="47" spans="1:23">
      <c r="A47" s="51">
        <v>42178</v>
      </c>
      <c r="B47" s="168" t="s">
        <v>108</v>
      </c>
      <c r="C47" s="170" t="s">
        <v>364</v>
      </c>
      <c r="D47" s="290" t="s">
        <v>362</v>
      </c>
      <c r="E47" s="23">
        <f t="shared" si="0"/>
        <v>10.6</v>
      </c>
      <c r="F47" s="165"/>
      <c r="G47" s="165"/>
      <c r="H47" s="165"/>
      <c r="I47" s="165"/>
      <c r="J47" s="165"/>
      <c r="K47" s="165"/>
      <c r="L47" s="165"/>
      <c r="M47" s="165"/>
      <c r="N47" s="165"/>
      <c r="O47" s="165"/>
      <c r="P47" s="165"/>
      <c r="Q47" s="165"/>
      <c r="R47" s="165">
        <v>10.6</v>
      </c>
      <c r="S47" s="165"/>
      <c r="T47" s="165"/>
      <c r="U47" s="165"/>
      <c r="W47" s="177"/>
    </row>
    <row r="48" spans="1:23">
      <c r="A48" s="51">
        <v>42904</v>
      </c>
      <c r="B48" s="168" t="s">
        <v>153</v>
      </c>
      <c r="C48" s="170">
        <v>1355</v>
      </c>
      <c r="D48" s="290" t="s">
        <v>362</v>
      </c>
      <c r="E48" s="23">
        <f t="shared" si="0"/>
        <v>59.97</v>
      </c>
      <c r="F48" s="165">
        <v>59.97</v>
      </c>
      <c r="G48" s="165"/>
      <c r="H48" s="165"/>
      <c r="I48" s="165"/>
      <c r="J48" s="165"/>
      <c r="K48" s="165"/>
      <c r="L48" s="165"/>
      <c r="M48" s="165"/>
      <c r="N48" s="165"/>
      <c r="O48" s="165"/>
      <c r="P48" s="165"/>
      <c r="Q48" s="165"/>
      <c r="R48" s="165"/>
      <c r="S48" s="165"/>
      <c r="T48" s="165"/>
      <c r="U48" s="165"/>
      <c r="V48" s="165"/>
      <c r="W48" s="177" t="s">
        <v>376</v>
      </c>
    </row>
    <row r="49" spans="1:23">
      <c r="A49" s="51">
        <v>42918</v>
      </c>
      <c r="B49" s="168" t="s">
        <v>377</v>
      </c>
      <c r="C49" s="170">
        <v>1356</v>
      </c>
      <c r="D49" s="290" t="s">
        <v>362</v>
      </c>
      <c r="E49" s="23">
        <f t="shared" si="0"/>
        <v>41.4</v>
      </c>
      <c r="F49" s="165"/>
      <c r="G49" s="165"/>
      <c r="H49" s="165"/>
      <c r="I49" s="165"/>
      <c r="J49" s="165">
        <v>41.4</v>
      </c>
      <c r="K49" s="165"/>
      <c r="L49" s="165"/>
      <c r="M49" s="165"/>
      <c r="N49" s="165"/>
      <c r="O49" s="165"/>
      <c r="P49" s="165"/>
      <c r="Q49" s="165"/>
      <c r="R49" s="165"/>
      <c r="S49" s="165"/>
      <c r="T49" s="165"/>
      <c r="U49" s="165"/>
      <c r="V49" s="165"/>
      <c r="W49" s="177"/>
    </row>
    <row r="50" spans="1:23">
      <c r="A50" s="51">
        <v>42922</v>
      </c>
      <c r="B50" s="168" t="s">
        <v>289</v>
      </c>
      <c r="C50" s="170">
        <v>1357</v>
      </c>
      <c r="D50" s="290" t="s">
        <v>362</v>
      </c>
      <c r="E50" s="23">
        <f>SUM(F50:V50)</f>
        <v>125.76</v>
      </c>
      <c r="F50" s="165">
        <v>125.76</v>
      </c>
      <c r="G50" s="165"/>
      <c r="H50" s="165"/>
      <c r="I50" s="165"/>
      <c r="J50" s="165"/>
      <c r="K50" s="165"/>
      <c r="L50" s="165"/>
      <c r="M50" s="165"/>
      <c r="N50" s="165"/>
      <c r="O50" s="165"/>
      <c r="P50" s="165"/>
      <c r="Q50" s="165"/>
      <c r="R50" s="165"/>
      <c r="S50" s="165"/>
      <c r="T50" s="165"/>
      <c r="U50" s="165"/>
      <c r="W50" s="177"/>
    </row>
    <row r="51" spans="1:23">
      <c r="A51" s="51">
        <v>42926</v>
      </c>
      <c r="B51" s="168" t="s">
        <v>153</v>
      </c>
      <c r="C51" s="170">
        <v>1358</v>
      </c>
      <c r="D51" s="290" t="s">
        <v>362</v>
      </c>
      <c r="E51" s="23">
        <f>SUM(F51:V51)</f>
        <v>81.98</v>
      </c>
      <c r="F51" s="165"/>
      <c r="G51" s="165"/>
      <c r="H51" s="165"/>
      <c r="I51" s="165"/>
      <c r="J51" s="165"/>
      <c r="K51" s="165"/>
      <c r="L51" s="165"/>
      <c r="M51" s="165"/>
      <c r="N51" s="165">
        <v>81.98</v>
      </c>
      <c r="O51" s="165"/>
      <c r="P51" s="165"/>
      <c r="Q51" s="165"/>
      <c r="R51" s="165"/>
      <c r="S51" s="165"/>
      <c r="T51" s="165"/>
      <c r="U51" s="165"/>
      <c r="W51" s="177" t="s">
        <v>378</v>
      </c>
    </row>
    <row r="52" spans="1:23">
      <c r="A52" s="51">
        <v>42926</v>
      </c>
      <c r="B52" s="168" t="s">
        <v>359</v>
      </c>
      <c r="C52" s="170">
        <v>1359</v>
      </c>
      <c r="D52" s="290" t="s">
        <v>362</v>
      </c>
      <c r="E52" s="23">
        <f>SUM(F52:V52)</f>
        <v>10.7</v>
      </c>
      <c r="F52" s="165">
        <v>10.7</v>
      </c>
      <c r="G52" s="165"/>
      <c r="H52" s="165"/>
      <c r="I52" s="165"/>
      <c r="J52" s="165"/>
      <c r="K52" s="165"/>
      <c r="L52" s="165"/>
      <c r="M52" s="165"/>
      <c r="N52" s="165"/>
      <c r="O52" s="165"/>
      <c r="P52" s="165"/>
      <c r="Q52" s="165"/>
      <c r="R52" s="165"/>
      <c r="S52" s="165"/>
      <c r="T52" s="165"/>
      <c r="U52" s="165"/>
      <c r="W52" s="177"/>
    </row>
    <row r="53" spans="1:23">
      <c r="A53" s="266">
        <v>40374</v>
      </c>
      <c r="B53" s="22" t="s">
        <v>94</v>
      </c>
      <c r="C53" s="170" t="s">
        <v>364</v>
      </c>
      <c r="D53" s="290" t="s">
        <v>362</v>
      </c>
      <c r="E53" s="23">
        <f t="shared" si="0"/>
        <v>712.4</v>
      </c>
      <c r="F53" s="165"/>
      <c r="G53" s="165"/>
      <c r="H53" s="165"/>
      <c r="I53" s="165"/>
      <c r="J53" s="165"/>
      <c r="K53" s="165"/>
      <c r="L53" s="165">
        <v>712.4</v>
      </c>
      <c r="M53" s="165"/>
      <c r="N53" s="165"/>
      <c r="O53" s="165"/>
      <c r="P53" s="165"/>
      <c r="Q53" s="165"/>
      <c r="R53" s="165"/>
      <c r="S53" s="165"/>
      <c r="T53" s="165"/>
      <c r="U53" s="165"/>
      <c r="V53" s="165"/>
      <c r="W53" s="177"/>
    </row>
    <row r="54" spans="1:23">
      <c r="A54" s="51">
        <v>41471</v>
      </c>
      <c r="B54" s="168" t="s">
        <v>108</v>
      </c>
      <c r="C54" s="170" t="s">
        <v>364</v>
      </c>
      <c r="D54" s="290" t="s">
        <v>362</v>
      </c>
      <c r="E54" s="23">
        <f t="shared" si="0"/>
        <v>13.25</v>
      </c>
      <c r="F54" s="165"/>
      <c r="G54" s="165"/>
      <c r="H54" s="165"/>
      <c r="I54" s="165"/>
      <c r="J54" s="165"/>
      <c r="K54" s="165"/>
      <c r="L54" s="165"/>
      <c r="M54" s="165"/>
      <c r="N54" s="165"/>
      <c r="O54" s="165"/>
      <c r="P54" s="165"/>
      <c r="Q54" s="165"/>
      <c r="R54" s="165">
        <v>13.25</v>
      </c>
      <c r="S54" s="165"/>
      <c r="T54" s="165"/>
      <c r="U54" s="165"/>
      <c r="W54" s="177"/>
    </row>
    <row r="55" spans="1:23">
      <c r="A55" s="51">
        <v>42207</v>
      </c>
      <c r="B55" s="168" t="s">
        <v>310</v>
      </c>
      <c r="C55" s="170" t="s">
        <v>364</v>
      </c>
      <c r="D55" s="290" t="s">
        <v>362</v>
      </c>
      <c r="E55" s="23">
        <f t="shared" si="0"/>
        <v>196.66</v>
      </c>
      <c r="F55" s="165"/>
      <c r="G55" s="165"/>
      <c r="H55" s="165"/>
      <c r="I55" s="165"/>
      <c r="J55" s="165"/>
      <c r="K55" s="165"/>
      <c r="L55" s="165"/>
      <c r="M55" s="165"/>
      <c r="N55" s="165"/>
      <c r="O55" s="165"/>
      <c r="P55" s="165"/>
      <c r="Q55" s="165"/>
      <c r="R55" s="165"/>
      <c r="S55" s="165"/>
      <c r="T55" s="165">
        <v>196.66</v>
      </c>
      <c r="U55" s="165"/>
      <c r="W55" s="177" t="s">
        <v>381</v>
      </c>
    </row>
    <row r="56" spans="1:23">
      <c r="A56" s="51">
        <v>42947</v>
      </c>
      <c r="B56" s="168" t="s">
        <v>107</v>
      </c>
      <c r="C56" s="170" t="s">
        <v>364</v>
      </c>
      <c r="D56" s="290" t="s">
        <v>362</v>
      </c>
      <c r="E56" s="23">
        <f t="shared" si="0"/>
        <v>133.81</v>
      </c>
      <c r="F56" s="165"/>
      <c r="G56" s="165">
        <v>133.81</v>
      </c>
      <c r="H56" s="165"/>
      <c r="I56" s="165"/>
      <c r="J56" s="165"/>
      <c r="K56" s="165"/>
      <c r="L56" s="165"/>
      <c r="M56" s="165"/>
      <c r="N56" s="165"/>
      <c r="O56" s="165"/>
      <c r="P56" s="165"/>
      <c r="Q56" s="165"/>
      <c r="R56" s="165"/>
      <c r="S56" s="165"/>
      <c r="T56" s="165"/>
      <c r="U56" s="165"/>
      <c r="V56" s="165"/>
      <c r="W56" s="177"/>
    </row>
    <row r="57" spans="1:23">
      <c r="A57" s="51">
        <v>42590</v>
      </c>
      <c r="B57" s="168" t="s">
        <v>346</v>
      </c>
      <c r="C57" s="170">
        <v>1360</v>
      </c>
      <c r="D57" s="290" t="s">
        <v>362</v>
      </c>
      <c r="E57" s="23">
        <f t="shared" si="0"/>
        <v>8.56</v>
      </c>
      <c r="F57" s="165">
        <v>8.56</v>
      </c>
      <c r="G57" s="165"/>
      <c r="H57" s="165"/>
      <c r="I57" s="165"/>
      <c r="J57" s="165"/>
      <c r="K57" s="165"/>
      <c r="L57" s="165"/>
      <c r="M57" s="165"/>
      <c r="N57" s="165"/>
      <c r="O57" s="165"/>
      <c r="P57" s="165"/>
      <c r="Q57" s="165"/>
      <c r="R57" s="165"/>
      <c r="S57" s="165"/>
      <c r="T57" s="165"/>
      <c r="U57" s="165"/>
      <c r="W57" s="177"/>
    </row>
    <row r="58" spans="1:23">
      <c r="A58" s="51">
        <v>42590</v>
      </c>
      <c r="B58" s="168" t="s">
        <v>289</v>
      </c>
      <c r="C58" s="170">
        <v>1361</v>
      </c>
      <c r="D58" s="290" t="s">
        <v>362</v>
      </c>
      <c r="E58" s="23">
        <f t="shared" si="0"/>
        <v>100.8</v>
      </c>
      <c r="F58" s="165">
        <v>100.8</v>
      </c>
      <c r="G58" s="165"/>
      <c r="H58" s="165"/>
      <c r="I58" s="165"/>
      <c r="J58" s="165"/>
      <c r="K58" s="165"/>
      <c r="L58" s="165"/>
      <c r="M58" s="165"/>
      <c r="N58" s="165"/>
      <c r="O58" s="165"/>
      <c r="P58" s="165"/>
      <c r="Q58" s="165"/>
      <c r="R58" s="165"/>
      <c r="S58" s="165"/>
      <c r="T58" s="165"/>
      <c r="U58" s="165"/>
      <c r="V58" s="165"/>
      <c r="W58" s="177"/>
    </row>
    <row r="59" spans="1:23">
      <c r="A59" s="51">
        <v>42968</v>
      </c>
      <c r="B59" s="168" t="s">
        <v>383</v>
      </c>
      <c r="C59" s="170">
        <v>1362</v>
      </c>
      <c r="D59" s="290" t="s">
        <v>362</v>
      </c>
      <c r="E59" s="23">
        <f t="shared" si="0"/>
        <v>55</v>
      </c>
      <c r="F59" s="165"/>
      <c r="G59" s="165"/>
      <c r="H59" s="165"/>
      <c r="I59" s="165"/>
      <c r="J59" s="165"/>
      <c r="K59" s="165"/>
      <c r="L59" s="165"/>
      <c r="M59" s="165"/>
      <c r="N59" s="165"/>
      <c r="O59" s="165"/>
      <c r="P59" s="165"/>
      <c r="Q59" s="165"/>
      <c r="R59" s="165"/>
      <c r="S59" s="165">
        <v>55</v>
      </c>
      <c r="T59" s="165"/>
      <c r="U59" s="165"/>
      <c r="V59" s="165"/>
      <c r="W59" s="177"/>
    </row>
    <row r="60" spans="1:23">
      <c r="A60" s="51">
        <v>42988</v>
      </c>
      <c r="B60" s="168" t="s">
        <v>153</v>
      </c>
      <c r="C60" s="170">
        <v>1366</v>
      </c>
      <c r="D60" s="290" t="s">
        <v>362</v>
      </c>
      <c r="E60" s="23">
        <f t="shared" si="0"/>
        <v>61.24</v>
      </c>
      <c r="F60" s="165">
        <v>61.24</v>
      </c>
      <c r="G60" s="165"/>
      <c r="H60" s="165"/>
      <c r="I60" s="165"/>
      <c r="J60" s="165"/>
      <c r="K60" s="165"/>
      <c r="L60" s="165"/>
      <c r="M60" s="165"/>
      <c r="N60" s="165"/>
      <c r="O60" s="165"/>
      <c r="P60" s="165"/>
      <c r="Q60" s="165"/>
      <c r="R60" s="165"/>
      <c r="S60" s="165"/>
      <c r="T60" s="165"/>
      <c r="U60" s="165"/>
      <c r="V60" s="165"/>
      <c r="W60" s="177" t="s">
        <v>385</v>
      </c>
    </row>
    <row r="61" spans="1:23">
      <c r="A61" s="51">
        <v>40405</v>
      </c>
      <c r="B61" s="22" t="s">
        <v>94</v>
      </c>
      <c r="C61" s="170" t="s">
        <v>364</v>
      </c>
      <c r="D61" s="290" t="s">
        <v>362</v>
      </c>
      <c r="E61" s="23">
        <f t="shared" si="0"/>
        <v>712.4</v>
      </c>
      <c r="F61" s="165"/>
      <c r="G61" s="165"/>
      <c r="H61" s="165"/>
      <c r="I61" s="165"/>
      <c r="J61" s="165"/>
      <c r="K61" s="165"/>
      <c r="L61" s="165">
        <v>712.4</v>
      </c>
      <c r="M61" s="165"/>
      <c r="N61" s="165"/>
      <c r="O61" s="165"/>
      <c r="P61" s="165"/>
      <c r="Q61" s="165"/>
      <c r="R61" s="165"/>
      <c r="S61" s="165"/>
      <c r="T61" s="165"/>
      <c r="U61" s="165"/>
      <c r="V61" s="165"/>
      <c r="W61" s="177"/>
    </row>
    <row r="62" spans="1:23">
      <c r="A62" s="51">
        <v>42969</v>
      </c>
      <c r="B62" s="168" t="s">
        <v>108</v>
      </c>
      <c r="C62" s="170" t="s">
        <v>364</v>
      </c>
      <c r="D62" s="290" t="s">
        <v>362</v>
      </c>
      <c r="E62" s="23">
        <f t="shared" si="0"/>
        <v>10.6</v>
      </c>
      <c r="F62" s="165"/>
      <c r="G62" s="165"/>
      <c r="H62" s="165"/>
      <c r="I62" s="165"/>
      <c r="J62" s="165"/>
      <c r="K62" s="165"/>
      <c r="L62" s="165"/>
      <c r="M62" s="165"/>
      <c r="N62" s="165"/>
      <c r="O62" s="165"/>
      <c r="P62" s="165"/>
      <c r="Q62" s="165"/>
      <c r="R62" s="165">
        <v>10.6</v>
      </c>
      <c r="S62" s="165"/>
      <c r="T62" s="165"/>
      <c r="U62" s="165"/>
      <c r="V62" s="165"/>
      <c r="W62" s="177"/>
    </row>
    <row r="63" spans="1:23">
      <c r="A63" s="51">
        <v>42603</v>
      </c>
      <c r="B63" s="168" t="s">
        <v>349</v>
      </c>
      <c r="C63" s="170">
        <v>1365</v>
      </c>
      <c r="D63" s="290" t="s">
        <v>362</v>
      </c>
      <c r="E63" s="23">
        <f t="shared" si="0"/>
        <v>68.55</v>
      </c>
      <c r="F63" s="165"/>
      <c r="G63" s="165"/>
      <c r="H63" s="165"/>
      <c r="I63" s="165"/>
      <c r="J63" s="165"/>
      <c r="K63" s="165"/>
      <c r="L63" s="165"/>
      <c r="M63" s="165"/>
      <c r="N63" s="165"/>
      <c r="O63" s="165"/>
      <c r="P63" s="165"/>
      <c r="Q63" s="165"/>
      <c r="R63" s="165"/>
      <c r="S63" s="165">
        <v>68.55</v>
      </c>
      <c r="T63" s="165"/>
      <c r="U63" s="165"/>
      <c r="V63" s="165"/>
      <c r="W63" s="177" t="s">
        <v>384</v>
      </c>
    </row>
    <row r="64" spans="1:23">
      <c r="A64" s="51">
        <v>42606</v>
      </c>
      <c r="B64" s="168" t="s">
        <v>310</v>
      </c>
      <c r="C64" s="170" t="s">
        <v>364</v>
      </c>
      <c r="D64" s="290" t="s">
        <v>362</v>
      </c>
      <c r="E64" s="23">
        <f t="shared" si="0"/>
        <v>198.88</v>
      </c>
      <c r="F64" s="165"/>
      <c r="G64" s="165"/>
      <c r="H64" s="165"/>
      <c r="I64" s="165"/>
      <c r="J64" s="165"/>
      <c r="K64" s="165"/>
      <c r="L64" s="165"/>
      <c r="M64" s="165"/>
      <c r="N64" s="165"/>
      <c r="O64" s="165"/>
      <c r="P64" s="165"/>
      <c r="Q64" s="165"/>
      <c r="R64" s="165"/>
      <c r="S64" s="165"/>
      <c r="T64" s="165">
        <v>198.88</v>
      </c>
      <c r="U64" s="165"/>
      <c r="V64" s="165"/>
      <c r="W64" s="177" t="s">
        <v>381</v>
      </c>
    </row>
    <row r="65" spans="1:25">
      <c r="A65" s="51">
        <v>42617</v>
      </c>
      <c r="B65" s="168" t="s">
        <v>346</v>
      </c>
      <c r="C65" s="170">
        <v>1363</v>
      </c>
      <c r="D65" s="290" t="s">
        <v>362</v>
      </c>
      <c r="E65" s="23">
        <f t="shared" si="0"/>
        <v>10.7</v>
      </c>
      <c r="F65" s="165">
        <v>10.7</v>
      </c>
      <c r="G65" s="165"/>
      <c r="H65" s="165"/>
      <c r="I65" s="165"/>
      <c r="J65" s="165"/>
      <c r="K65" s="165"/>
      <c r="L65" s="165"/>
      <c r="M65" s="165"/>
      <c r="N65" s="165"/>
      <c r="O65" s="165"/>
      <c r="P65" s="165"/>
      <c r="Q65" s="165"/>
      <c r="R65" s="165"/>
      <c r="S65" s="165"/>
      <c r="T65" s="165"/>
      <c r="U65" s="165"/>
      <c r="V65" s="165"/>
      <c r="W65" s="177"/>
    </row>
    <row r="66" spans="1:25">
      <c r="A66" s="51">
        <v>42254</v>
      </c>
      <c r="B66" s="168" t="s">
        <v>289</v>
      </c>
      <c r="C66" s="170">
        <v>1364</v>
      </c>
      <c r="D66" s="290" t="s">
        <v>362</v>
      </c>
      <c r="E66" s="23">
        <f t="shared" si="0"/>
        <v>134.88</v>
      </c>
      <c r="F66" s="165">
        <v>134.88</v>
      </c>
      <c r="G66" s="165"/>
      <c r="H66" s="165"/>
      <c r="I66" s="165"/>
      <c r="J66" s="165"/>
      <c r="K66" s="165"/>
      <c r="L66" s="165"/>
      <c r="M66" s="165"/>
      <c r="N66" s="165"/>
      <c r="O66" s="165"/>
      <c r="P66" s="165"/>
      <c r="Q66" s="165"/>
      <c r="R66" s="165"/>
      <c r="S66" s="165"/>
      <c r="T66" s="165"/>
      <c r="U66" s="165"/>
      <c r="V66" s="165"/>
      <c r="W66" s="177"/>
    </row>
    <row r="67" spans="1:25">
      <c r="A67" s="51">
        <v>42277</v>
      </c>
      <c r="B67" s="168" t="s">
        <v>108</v>
      </c>
      <c r="C67" s="170" t="s">
        <v>364</v>
      </c>
      <c r="D67" s="290" t="s">
        <v>362</v>
      </c>
      <c r="E67" s="23">
        <f t="shared" si="0"/>
        <v>10.6</v>
      </c>
      <c r="F67" s="165"/>
      <c r="G67" s="165"/>
      <c r="H67" s="165"/>
      <c r="I67" s="165"/>
      <c r="J67" s="165"/>
      <c r="K67" s="165"/>
      <c r="L67" s="165"/>
      <c r="M67" s="165"/>
      <c r="N67" s="165"/>
      <c r="O67" s="165"/>
      <c r="P67" s="165"/>
      <c r="Q67" s="165"/>
      <c r="R67" s="165">
        <v>10.6</v>
      </c>
      <c r="S67" s="165"/>
      <c r="T67" s="165"/>
      <c r="U67" s="165"/>
      <c r="W67" s="177" t="s">
        <v>363</v>
      </c>
    </row>
    <row r="68" spans="1:25">
      <c r="A68" s="51">
        <v>40801</v>
      </c>
      <c r="B68" s="22" t="s">
        <v>94</v>
      </c>
      <c r="C68" s="170" t="s">
        <v>364</v>
      </c>
      <c r="D68" s="290" t="s">
        <v>362</v>
      </c>
      <c r="E68" s="23">
        <f t="shared" si="0"/>
        <v>712.4</v>
      </c>
      <c r="F68" s="165"/>
      <c r="G68" s="165"/>
      <c r="H68" s="165"/>
      <c r="I68" s="165"/>
      <c r="J68" s="165"/>
      <c r="K68" s="165"/>
      <c r="L68" s="165">
        <v>712.4</v>
      </c>
      <c r="M68" s="165"/>
      <c r="N68" s="165"/>
      <c r="O68" s="165"/>
      <c r="P68" s="165"/>
      <c r="Q68" s="165"/>
      <c r="R68" s="165"/>
      <c r="S68" s="165"/>
      <c r="T68" s="165"/>
      <c r="U68" s="165"/>
      <c r="V68" s="165"/>
      <c r="W68" s="177"/>
    </row>
    <row r="69" spans="1:25">
      <c r="A69" s="51">
        <v>43007</v>
      </c>
      <c r="B69" s="168" t="s">
        <v>107</v>
      </c>
      <c r="C69" s="170" t="s">
        <v>364</v>
      </c>
      <c r="D69" s="290" t="s">
        <v>362</v>
      </c>
      <c r="E69" s="23">
        <f t="shared" si="0"/>
        <v>197.66</v>
      </c>
      <c r="F69" s="165"/>
      <c r="G69" s="165">
        <v>197.66</v>
      </c>
      <c r="H69" s="165"/>
      <c r="I69" s="165"/>
      <c r="J69" s="165"/>
      <c r="K69" s="165"/>
      <c r="L69" s="165"/>
      <c r="M69" s="165"/>
      <c r="N69" s="165"/>
      <c r="O69" s="165"/>
      <c r="P69" s="165"/>
      <c r="Q69" s="165"/>
      <c r="R69" s="165"/>
      <c r="S69" s="165"/>
      <c r="T69" s="165"/>
      <c r="U69" s="165"/>
      <c r="V69" s="165"/>
      <c r="W69" s="177"/>
    </row>
    <row r="70" spans="1:25">
      <c r="A70" s="51">
        <v>42277</v>
      </c>
      <c r="B70" s="168" t="s">
        <v>310</v>
      </c>
      <c r="C70" s="170" t="s">
        <v>364</v>
      </c>
      <c r="D70" s="290" t="s">
        <v>362</v>
      </c>
      <c r="E70" s="23">
        <f t="shared" si="0"/>
        <v>198.88</v>
      </c>
      <c r="F70" s="165"/>
      <c r="G70" s="165"/>
      <c r="H70" s="165"/>
      <c r="I70" s="165"/>
      <c r="J70" s="165"/>
      <c r="K70" s="165"/>
      <c r="L70" s="165"/>
      <c r="M70" s="165"/>
      <c r="N70" s="165"/>
      <c r="O70" s="165"/>
      <c r="P70" s="165"/>
      <c r="Q70" s="165"/>
      <c r="R70" s="165"/>
      <c r="S70" s="165"/>
      <c r="T70" s="165">
        <v>198.88</v>
      </c>
      <c r="U70" s="165"/>
      <c r="V70" s="165"/>
      <c r="W70" s="177" t="s">
        <v>381</v>
      </c>
    </row>
    <row r="71" spans="1:25">
      <c r="A71" s="51">
        <v>43009</v>
      </c>
      <c r="B71" s="168" t="s">
        <v>327</v>
      </c>
      <c r="C71" s="170">
        <v>1367</v>
      </c>
      <c r="D71" s="290" t="s">
        <v>362</v>
      </c>
      <c r="E71" s="23">
        <f t="shared" si="0"/>
        <v>42.38</v>
      </c>
      <c r="F71" s="165"/>
      <c r="G71" s="165"/>
      <c r="H71" s="165"/>
      <c r="I71" s="165"/>
      <c r="J71" s="165">
        <v>42.38</v>
      </c>
      <c r="K71" s="165"/>
      <c r="L71" s="165"/>
      <c r="M71" s="165"/>
      <c r="N71" s="165"/>
      <c r="O71" s="165"/>
      <c r="P71" s="165"/>
      <c r="Q71" s="165"/>
      <c r="R71" s="165"/>
      <c r="S71" s="165"/>
      <c r="T71" s="165"/>
      <c r="U71" s="165"/>
      <c r="V71" s="165"/>
      <c r="W71" s="177"/>
    </row>
    <row r="72" spans="1:25">
      <c r="A72" s="51">
        <v>43009</v>
      </c>
      <c r="B72" s="168" t="s">
        <v>389</v>
      </c>
      <c r="C72" s="170">
        <v>1368</v>
      </c>
      <c r="D72" s="290" t="s">
        <v>362</v>
      </c>
      <c r="E72" s="23">
        <f t="shared" si="0"/>
        <v>200.45</v>
      </c>
      <c r="F72" s="165"/>
      <c r="G72" s="165"/>
      <c r="H72" s="165"/>
      <c r="I72" s="165"/>
      <c r="J72" s="165"/>
      <c r="K72" s="165"/>
      <c r="L72" s="165"/>
      <c r="M72" s="165"/>
      <c r="N72" s="165"/>
      <c r="O72" s="165"/>
      <c r="P72" s="165"/>
      <c r="Q72" s="165"/>
      <c r="R72" s="165"/>
      <c r="S72" s="165"/>
      <c r="T72" s="165"/>
      <c r="U72" s="165"/>
      <c r="V72" s="165">
        <v>200.45</v>
      </c>
      <c r="W72" s="177" t="s">
        <v>390</v>
      </c>
    </row>
    <row r="73" spans="1:25">
      <c r="A73" s="51">
        <v>43016</v>
      </c>
      <c r="B73" s="168" t="s">
        <v>346</v>
      </c>
      <c r="C73" s="170">
        <v>1370</v>
      </c>
      <c r="D73" s="290" t="s">
        <v>362</v>
      </c>
      <c r="E73" s="23">
        <f t="shared" si="0"/>
        <v>8.56</v>
      </c>
      <c r="F73" s="165">
        <v>8.56</v>
      </c>
      <c r="G73" s="165"/>
      <c r="H73" s="165"/>
      <c r="I73" s="165"/>
      <c r="J73" s="165"/>
      <c r="K73" s="165"/>
      <c r="L73" s="165"/>
      <c r="M73" s="165"/>
      <c r="N73" s="165"/>
      <c r="O73" s="165"/>
      <c r="P73" s="165"/>
      <c r="Q73" s="165"/>
      <c r="R73" s="165"/>
      <c r="S73" s="165"/>
      <c r="T73" s="165"/>
      <c r="U73" s="165"/>
      <c r="V73" s="165"/>
      <c r="W73" s="177"/>
    </row>
    <row r="74" spans="1:25">
      <c r="A74" s="51">
        <v>43016</v>
      </c>
      <c r="B74" s="168" t="s">
        <v>391</v>
      </c>
      <c r="C74" s="170">
        <v>1372</v>
      </c>
      <c r="D74" s="290" t="s">
        <v>362</v>
      </c>
      <c r="E74" s="23">
        <f t="shared" si="0"/>
        <v>185.38</v>
      </c>
      <c r="F74" s="165"/>
      <c r="G74" s="165"/>
      <c r="H74" s="165"/>
      <c r="I74" s="165"/>
      <c r="J74" s="165"/>
      <c r="K74" s="165"/>
      <c r="L74" s="165"/>
      <c r="M74" s="165"/>
      <c r="N74" s="165"/>
      <c r="O74" s="165"/>
      <c r="P74" s="165"/>
      <c r="Q74" s="165"/>
      <c r="R74" s="165"/>
      <c r="S74" s="165"/>
      <c r="T74" s="165"/>
      <c r="U74" s="165">
        <v>185.38</v>
      </c>
      <c r="V74" s="165"/>
      <c r="W74" s="177"/>
    </row>
    <row r="75" spans="1:25">
      <c r="A75" s="51">
        <v>42287</v>
      </c>
      <c r="B75" s="168" t="s">
        <v>289</v>
      </c>
      <c r="C75" s="7">
        <v>1371</v>
      </c>
      <c r="D75" s="290" t="s">
        <v>362</v>
      </c>
      <c r="E75" s="23">
        <f t="shared" si="0"/>
        <v>106.56</v>
      </c>
      <c r="F75" s="165">
        <v>106.56</v>
      </c>
      <c r="G75" s="165"/>
      <c r="H75" s="165"/>
      <c r="I75" s="165"/>
      <c r="J75" s="165"/>
      <c r="K75" s="165"/>
      <c r="L75" s="165"/>
      <c r="M75" s="165"/>
      <c r="N75" s="165"/>
      <c r="O75" s="165"/>
      <c r="P75" s="165"/>
      <c r="Q75" s="165"/>
      <c r="R75" s="165"/>
      <c r="S75" s="165"/>
      <c r="T75" s="165"/>
      <c r="U75" s="165"/>
      <c r="V75" s="165"/>
      <c r="W75" s="177"/>
    </row>
    <row r="76" spans="1:25">
      <c r="A76" s="51">
        <v>43023</v>
      </c>
      <c r="B76" s="168" t="s">
        <v>98</v>
      </c>
      <c r="C76" s="7">
        <v>1373</v>
      </c>
      <c r="D76" s="290" t="s">
        <v>362</v>
      </c>
      <c r="E76" s="23">
        <f t="shared" si="0"/>
        <v>111</v>
      </c>
      <c r="F76" s="165"/>
      <c r="G76" s="165"/>
      <c r="H76" s="165"/>
      <c r="I76" s="165"/>
      <c r="J76" s="165"/>
      <c r="K76" s="165"/>
      <c r="L76" s="165"/>
      <c r="M76" s="165"/>
      <c r="N76" s="165"/>
      <c r="O76" s="165"/>
      <c r="P76" s="165"/>
      <c r="Q76" s="165"/>
      <c r="R76" s="165">
        <v>111</v>
      </c>
      <c r="S76" s="165"/>
      <c r="T76" s="165"/>
      <c r="U76" s="165"/>
      <c r="V76" s="165"/>
      <c r="W76" s="177" t="s">
        <v>98</v>
      </c>
      <c r="Y76" s="165"/>
    </row>
    <row r="77" spans="1:25">
      <c r="A77" s="51">
        <v>43038</v>
      </c>
      <c r="B77" s="168" t="s">
        <v>94</v>
      </c>
      <c r="C77" s="170" t="s">
        <v>364</v>
      </c>
      <c r="D77" s="290" t="s">
        <v>362</v>
      </c>
      <c r="E77" s="23">
        <f t="shared" ref="E77:E95" si="1">SUM(F77:V77)</f>
        <v>712.4</v>
      </c>
      <c r="F77" s="165"/>
      <c r="H77" s="165"/>
      <c r="I77" s="165"/>
      <c r="J77" s="165"/>
      <c r="K77" s="165"/>
      <c r="L77" s="165">
        <v>712.4</v>
      </c>
      <c r="M77" s="165"/>
      <c r="N77" s="165"/>
      <c r="O77" s="165"/>
      <c r="P77" s="165"/>
      <c r="Q77" s="165"/>
      <c r="R77" s="165"/>
      <c r="S77" s="165"/>
      <c r="T77" s="165"/>
      <c r="U77" s="165"/>
      <c r="W77" s="177"/>
    </row>
    <row r="78" spans="1:25">
      <c r="A78" s="266">
        <v>43031</v>
      </c>
      <c r="B78" s="168" t="s">
        <v>108</v>
      </c>
      <c r="C78" s="170" t="s">
        <v>364</v>
      </c>
      <c r="D78" s="290" t="s">
        <v>362</v>
      </c>
      <c r="E78" s="23">
        <f t="shared" si="1"/>
        <v>13.25</v>
      </c>
      <c r="F78" s="165"/>
      <c r="G78" s="165"/>
      <c r="H78" s="165"/>
      <c r="I78" s="165"/>
      <c r="J78" s="165"/>
      <c r="K78" s="165"/>
      <c r="L78" s="165"/>
      <c r="M78" s="165"/>
      <c r="N78" s="165"/>
      <c r="O78" s="165"/>
      <c r="P78" s="165"/>
      <c r="Q78" s="165"/>
      <c r="R78" s="165">
        <v>13.25</v>
      </c>
      <c r="S78" s="165"/>
      <c r="T78" s="165"/>
      <c r="U78" s="165"/>
      <c r="W78" s="177"/>
    </row>
    <row r="79" spans="1:25">
      <c r="A79" s="51">
        <v>41939</v>
      </c>
      <c r="B79" s="168" t="s">
        <v>107</v>
      </c>
      <c r="C79" s="170" t="s">
        <v>364</v>
      </c>
      <c r="D79" s="290" t="s">
        <v>362</v>
      </c>
      <c r="E79" s="23">
        <f t="shared" si="1"/>
        <v>226.45</v>
      </c>
      <c r="F79" s="165"/>
      <c r="G79" s="165">
        <v>226.45</v>
      </c>
      <c r="H79" s="165"/>
      <c r="I79" s="165"/>
      <c r="J79" s="165"/>
      <c r="K79" s="165"/>
      <c r="L79" s="165"/>
      <c r="M79" s="165"/>
      <c r="N79" s="165"/>
      <c r="O79" s="165"/>
      <c r="P79" s="165"/>
      <c r="Q79" s="165"/>
      <c r="R79" s="165"/>
      <c r="S79" s="165"/>
      <c r="T79" s="165"/>
      <c r="U79" s="165"/>
      <c r="V79" s="165"/>
      <c r="W79" s="177"/>
    </row>
    <row r="80" spans="1:25">
      <c r="A80" s="51">
        <v>43011</v>
      </c>
      <c r="B80" s="168" t="s">
        <v>350</v>
      </c>
      <c r="C80" s="170">
        <v>1369</v>
      </c>
      <c r="D80" s="290" t="s">
        <v>362</v>
      </c>
      <c r="E80" s="23">
        <f t="shared" si="1"/>
        <v>263.06</v>
      </c>
      <c r="F80" s="165"/>
      <c r="G80" s="165"/>
      <c r="H80" s="165"/>
      <c r="I80" s="165"/>
      <c r="J80" s="165"/>
      <c r="K80" s="165"/>
      <c r="L80" s="165"/>
      <c r="M80" s="165"/>
      <c r="N80" s="165"/>
      <c r="O80" s="165"/>
      <c r="P80" s="165"/>
      <c r="Q80" s="165">
        <v>263.06</v>
      </c>
      <c r="R80" s="165"/>
      <c r="S80" s="165"/>
      <c r="T80" s="165"/>
      <c r="U80" s="165"/>
      <c r="V80" s="165"/>
      <c r="W80" s="177"/>
    </row>
    <row r="81" spans="1:23">
      <c r="A81" s="51">
        <v>43043</v>
      </c>
      <c r="B81" s="168" t="s">
        <v>346</v>
      </c>
      <c r="C81" s="170">
        <v>1374</v>
      </c>
      <c r="D81" s="290" t="s">
        <v>362</v>
      </c>
      <c r="E81" s="23">
        <f t="shared" si="1"/>
        <v>8.56</v>
      </c>
      <c r="F81" s="165">
        <v>8.56</v>
      </c>
      <c r="G81" s="165"/>
      <c r="H81" s="165"/>
      <c r="I81" s="165"/>
      <c r="J81" s="165"/>
      <c r="K81" s="165"/>
      <c r="L81" s="165"/>
      <c r="M81" s="165"/>
      <c r="N81" s="165"/>
      <c r="O81" s="165"/>
      <c r="P81" s="165"/>
      <c r="Q81" s="165"/>
      <c r="R81" s="165"/>
      <c r="S81" s="165"/>
      <c r="T81" s="165"/>
      <c r="U81" s="165"/>
      <c r="V81" s="165"/>
      <c r="W81" s="177"/>
    </row>
    <row r="82" spans="1:23">
      <c r="A82" s="51">
        <v>43034</v>
      </c>
      <c r="B82" s="168" t="s">
        <v>310</v>
      </c>
      <c r="C82" s="170" t="s">
        <v>364</v>
      </c>
      <c r="D82" s="290" t="s">
        <v>362</v>
      </c>
      <c r="E82" s="23">
        <f t="shared" si="1"/>
        <v>192.58</v>
      </c>
      <c r="F82" s="165"/>
      <c r="G82" s="165"/>
      <c r="H82" s="165"/>
      <c r="I82" s="165"/>
      <c r="J82" s="165"/>
      <c r="K82" s="165"/>
      <c r="L82" s="165"/>
      <c r="M82" s="165"/>
      <c r="N82" s="165"/>
      <c r="O82" s="165"/>
      <c r="P82" s="165"/>
      <c r="Q82" s="165"/>
      <c r="R82" s="165"/>
      <c r="S82" s="165"/>
      <c r="T82" s="165">
        <v>192.58</v>
      </c>
      <c r="U82" s="165"/>
      <c r="W82" s="177" t="s">
        <v>392</v>
      </c>
    </row>
    <row r="83" spans="1:23">
      <c r="A83" s="51">
        <v>43052</v>
      </c>
      <c r="B83" s="168" t="s">
        <v>105</v>
      </c>
      <c r="C83" s="170">
        <v>1377</v>
      </c>
      <c r="D83" s="290" t="s">
        <v>362</v>
      </c>
      <c r="E83" s="23">
        <f t="shared" si="1"/>
        <v>39.5</v>
      </c>
      <c r="F83" s="165"/>
      <c r="G83" s="165"/>
      <c r="H83" s="165"/>
      <c r="I83" s="165"/>
      <c r="J83" s="165"/>
      <c r="K83" s="165"/>
      <c r="L83" s="165"/>
      <c r="M83" s="165"/>
      <c r="N83" s="165"/>
      <c r="O83" s="165"/>
      <c r="P83" s="165">
        <v>39.5</v>
      </c>
      <c r="Q83" s="165"/>
      <c r="R83" s="165"/>
      <c r="S83" s="165"/>
      <c r="T83" s="165"/>
      <c r="U83" s="165"/>
      <c r="V83" s="165"/>
      <c r="W83" s="177"/>
    </row>
    <row r="84" spans="1:23">
      <c r="A84" s="51">
        <v>42324</v>
      </c>
      <c r="B84" s="168" t="s">
        <v>108</v>
      </c>
      <c r="C84" s="170" t="s">
        <v>364</v>
      </c>
      <c r="D84" s="290" t="s">
        <v>362</v>
      </c>
      <c r="E84" s="23">
        <f t="shared" si="1"/>
        <v>10.6</v>
      </c>
      <c r="F84" s="165"/>
      <c r="G84" s="165"/>
      <c r="H84" s="165"/>
      <c r="I84" s="165"/>
      <c r="J84" s="165"/>
      <c r="K84" s="165"/>
      <c r="L84" s="165"/>
      <c r="M84" s="165"/>
      <c r="N84" s="165"/>
      <c r="O84" s="165"/>
      <c r="P84" s="165"/>
      <c r="Q84" s="165"/>
      <c r="R84" s="165">
        <v>10.6</v>
      </c>
      <c r="S84" s="165"/>
      <c r="T84" s="165"/>
      <c r="U84" s="165"/>
      <c r="W84" s="177"/>
    </row>
    <row r="85" spans="1:23">
      <c r="A85" s="51">
        <v>43052</v>
      </c>
      <c r="B85" s="168" t="s">
        <v>393</v>
      </c>
      <c r="C85" s="170">
        <v>1376</v>
      </c>
      <c r="D85" s="290" t="s">
        <v>362</v>
      </c>
      <c r="E85" s="23">
        <f t="shared" si="1"/>
        <v>286.29000000000002</v>
      </c>
      <c r="F85" s="165"/>
      <c r="G85" s="165"/>
      <c r="H85" s="165"/>
      <c r="I85" s="165"/>
      <c r="J85" s="165"/>
      <c r="K85" s="165"/>
      <c r="L85" s="165"/>
      <c r="M85" s="165"/>
      <c r="N85" s="165"/>
      <c r="O85" s="165"/>
      <c r="P85" s="165"/>
      <c r="Q85" s="165"/>
      <c r="R85" s="165"/>
      <c r="S85" s="165"/>
      <c r="T85" s="165"/>
      <c r="U85" s="165">
        <v>286.29000000000002</v>
      </c>
      <c r="W85" s="177"/>
    </row>
    <row r="86" spans="1:23">
      <c r="A86" s="51">
        <v>41593</v>
      </c>
      <c r="B86" s="22" t="s">
        <v>94</v>
      </c>
      <c r="C86" s="170" t="s">
        <v>364</v>
      </c>
      <c r="D86" s="290" t="s">
        <v>362</v>
      </c>
      <c r="E86" s="23">
        <f t="shared" si="1"/>
        <v>712.4</v>
      </c>
      <c r="F86" s="165"/>
      <c r="G86" s="165"/>
      <c r="H86" s="165"/>
      <c r="I86" s="165"/>
      <c r="J86" s="165"/>
      <c r="K86" s="165"/>
      <c r="L86" s="165">
        <v>712.4</v>
      </c>
      <c r="M86" s="165"/>
      <c r="N86" s="165"/>
      <c r="O86" s="165"/>
      <c r="P86" s="165"/>
      <c r="Q86" s="165"/>
      <c r="R86" s="165"/>
      <c r="S86" s="165"/>
      <c r="T86" s="165"/>
      <c r="U86" s="165"/>
      <c r="V86" s="165"/>
      <c r="W86" s="177"/>
    </row>
    <row r="87" spans="1:23">
      <c r="A87" s="51">
        <v>43045</v>
      </c>
      <c r="B87" s="168" t="s">
        <v>245</v>
      </c>
      <c r="C87" s="7">
        <v>1375</v>
      </c>
      <c r="D87" s="290" t="s">
        <v>362</v>
      </c>
      <c r="E87" s="23">
        <f t="shared" si="1"/>
        <v>105.6</v>
      </c>
      <c r="F87" s="165">
        <v>105.6</v>
      </c>
      <c r="G87" s="165"/>
      <c r="H87" s="165"/>
      <c r="I87" s="165"/>
      <c r="J87" s="165"/>
      <c r="K87" s="165"/>
      <c r="L87" s="165"/>
      <c r="M87" s="165"/>
      <c r="N87" s="165"/>
      <c r="O87" s="165"/>
      <c r="P87" s="165"/>
      <c r="Q87" s="165"/>
      <c r="R87" s="165"/>
      <c r="S87" s="165"/>
      <c r="T87" s="165"/>
      <c r="U87" s="165"/>
      <c r="W87" s="177"/>
    </row>
    <row r="88" spans="1:23">
      <c r="A88" s="51">
        <v>41229</v>
      </c>
      <c r="B88" s="168" t="s">
        <v>150</v>
      </c>
      <c r="C88" s="7">
        <v>1378</v>
      </c>
      <c r="D88" s="290" t="s">
        <v>362</v>
      </c>
      <c r="E88" s="23">
        <f t="shared" si="1"/>
        <v>400</v>
      </c>
      <c r="F88" s="165"/>
      <c r="G88" s="165"/>
      <c r="H88" s="165"/>
      <c r="I88" s="165"/>
      <c r="J88" s="165"/>
      <c r="K88" s="165"/>
      <c r="M88" s="165"/>
      <c r="N88" s="165"/>
      <c r="O88" s="165"/>
      <c r="P88" s="165"/>
      <c r="Q88" s="165"/>
      <c r="R88" s="165"/>
      <c r="S88" s="165"/>
      <c r="T88" s="165">
        <v>400</v>
      </c>
      <c r="U88" s="165"/>
      <c r="W88" s="177" t="s">
        <v>308</v>
      </c>
    </row>
    <row r="89" spans="1:23">
      <c r="A89" s="51">
        <v>41967</v>
      </c>
      <c r="B89" s="168" t="s">
        <v>310</v>
      </c>
      <c r="C89" s="170" t="s">
        <v>364</v>
      </c>
      <c r="D89" s="290" t="s">
        <v>362</v>
      </c>
      <c r="E89" s="23">
        <f t="shared" si="1"/>
        <v>198.88</v>
      </c>
      <c r="F89" s="165"/>
      <c r="G89" s="165"/>
      <c r="H89" s="165"/>
      <c r="I89" s="165"/>
      <c r="J89" s="165"/>
      <c r="K89" s="165"/>
      <c r="L89" s="165"/>
      <c r="M89" s="165"/>
      <c r="N89" s="165"/>
      <c r="O89" s="165"/>
      <c r="P89" s="165"/>
      <c r="Q89" s="165"/>
      <c r="R89" s="165"/>
      <c r="S89" s="165"/>
      <c r="T89" s="165">
        <v>198.88</v>
      </c>
      <c r="U89" s="165"/>
      <c r="W89" s="177"/>
    </row>
    <row r="90" spans="1:23">
      <c r="A90" s="51">
        <v>43075</v>
      </c>
      <c r="B90" s="168" t="s">
        <v>346</v>
      </c>
      <c r="C90" s="7">
        <v>1382</v>
      </c>
      <c r="D90" s="290" t="s">
        <v>362</v>
      </c>
      <c r="E90" s="23">
        <f t="shared" si="1"/>
        <v>8.56</v>
      </c>
      <c r="F90" s="165">
        <v>8.56</v>
      </c>
      <c r="G90" s="165"/>
      <c r="H90" s="165"/>
      <c r="I90" s="165"/>
      <c r="J90" s="165"/>
      <c r="K90" s="165"/>
      <c r="L90" s="165"/>
      <c r="M90" s="165"/>
      <c r="N90" s="165"/>
      <c r="O90" s="165"/>
      <c r="P90" s="165"/>
      <c r="Q90" s="165"/>
      <c r="R90" s="165"/>
      <c r="S90" s="165"/>
      <c r="T90" s="165"/>
      <c r="U90" s="165"/>
      <c r="W90" s="177"/>
    </row>
    <row r="91" spans="1:23">
      <c r="A91" s="51">
        <v>43445</v>
      </c>
      <c r="B91" s="168" t="s">
        <v>245</v>
      </c>
      <c r="C91" s="7">
        <v>1379</v>
      </c>
      <c r="D91" s="290" t="s">
        <v>362</v>
      </c>
      <c r="E91" s="23">
        <f t="shared" si="1"/>
        <v>123.84</v>
      </c>
      <c r="F91" s="165">
        <v>123.84</v>
      </c>
      <c r="G91" s="165"/>
      <c r="H91" s="165"/>
      <c r="I91" s="165"/>
      <c r="J91" s="165"/>
      <c r="K91" s="165"/>
      <c r="L91" s="165"/>
      <c r="M91" s="165"/>
      <c r="N91" s="165"/>
      <c r="O91" s="165"/>
      <c r="P91" s="165"/>
      <c r="Q91" s="165"/>
      <c r="R91" s="165"/>
      <c r="S91" s="165"/>
      <c r="T91" s="165"/>
      <c r="U91" s="165"/>
      <c r="W91" s="177"/>
    </row>
    <row r="92" spans="1:23">
      <c r="A92" s="51">
        <v>43081</v>
      </c>
      <c r="B92" s="168" t="s">
        <v>310</v>
      </c>
      <c r="C92" s="170" t="s">
        <v>364</v>
      </c>
      <c r="D92" s="290" t="s">
        <v>362</v>
      </c>
      <c r="E92" s="23">
        <f t="shared" si="1"/>
        <v>192.58</v>
      </c>
      <c r="F92" s="165"/>
      <c r="G92" s="165"/>
      <c r="H92" s="165"/>
      <c r="I92" s="165"/>
      <c r="J92" s="165"/>
      <c r="K92" s="165"/>
      <c r="L92" s="165"/>
      <c r="M92" s="165"/>
      <c r="N92" s="165"/>
      <c r="O92" s="165"/>
      <c r="P92" s="165"/>
      <c r="Q92" s="165"/>
      <c r="R92" s="165"/>
      <c r="S92" s="165"/>
      <c r="T92" s="165">
        <v>192.58</v>
      </c>
      <c r="U92" s="165"/>
      <c r="W92" s="177" t="s">
        <v>392</v>
      </c>
    </row>
    <row r="93" spans="1:23">
      <c r="A93" s="51">
        <v>43081</v>
      </c>
      <c r="B93" s="168" t="s">
        <v>349</v>
      </c>
      <c r="C93" s="7">
        <v>1380</v>
      </c>
      <c r="D93" s="290" t="s">
        <v>362</v>
      </c>
      <c r="E93" s="23">
        <f t="shared" si="1"/>
        <v>65</v>
      </c>
      <c r="F93" s="165"/>
      <c r="G93" s="165"/>
      <c r="H93" s="165"/>
      <c r="I93" s="165"/>
      <c r="J93" s="165"/>
      <c r="K93" s="165"/>
      <c r="L93" s="165"/>
      <c r="M93" s="165"/>
      <c r="N93" s="165"/>
      <c r="O93" s="165"/>
      <c r="P93" s="165"/>
      <c r="Q93" s="165"/>
      <c r="R93" s="165"/>
      <c r="S93" s="165">
        <v>65</v>
      </c>
      <c r="T93" s="165"/>
      <c r="U93" s="165"/>
      <c r="W93" s="177"/>
    </row>
    <row r="94" spans="1:23">
      <c r="A94" s="266">
        <v>40892</v>
      </c>
      <c r="B94" s="168" t="s">
        <v>151</v>
      </c>
      <c r="C94" s="7">
        <v>1381</v>
      </c>
      <c r="D94" s="290" t="s">
        <v>362</v>
      </c>
      <c r="E94" s="23">
        <f t="shared" si="1"/>
        <v>250</v>
      </c>
      <c r="F94" s="165"/>
      <c r="G94" s="165"/>
      <c r="H94" s="165"/>
      <c r="I94" s="165"/>
      <c r="J94" s="165"/>
      <c r="K94" s="165"/>
      <c r="L94" s="165"/>
      <c r="M94" s="165"/>
      <c r="N94" s="165"/>
      <c r="O94" s="165"/>
      <c r="P94" s="165"/>
      <c r="Q94" s="165">
        <v>250</v>
      </c>
      <c r="R94" s="165"/>
      <c r="S94" s="165"/>
      <c r="T94" s="165"/>
      <c r="U94" s="165"/>
      <c r="V94" s="165"/>
      <c r="W94" s="177"/>
    </row>
    <row r="95" spans="1:23">
      <c r="A95" s="266">
        <v>40532</v>
      </c>
      <c r="B95" s="168" t="s">
        <v>108</v>
      </c>
      <c r="C95" s="170" t="s">
        <v>364</v>
      </c>
      <c r="D95" s="290" t="s">
        <v>362</v>
      </c>
      <c r="E95" s="23">
        <f t="shared" si="1"/>
        <v>13.25</v>
      </c>
      <c r="F95" s="165"/>
      <c r="G95" s="165"/>
      <c r="H95" s="165"/>
      <c r="I95" s="165"/>
      <c r="J95" s="165"/>
      <c r="K95" s="165"/>
      <c r="L95" s="165"/>
      <c r="M95" s="165"/>
      <c r="N95" s="165"/>
      <c r="O95" s="165"/>
      <c r="P95" s="165"/>
      <c r="Q95" s="165"/>
      <c r="R95" s="165">
        <v>13.25</v>
      </c>
      <c r="S95" s="165"/>
      <c r="T95" s="165"/>
      <c r="U95" s="165"/>
      <c r="V95" s="165"/>
      <c r="W95" s="177"/>
    </row>
    <row r="96" spans="1:23">
      <c r="A96" s="51"/>
      <c r="B96" s="168"/>
      <c r="D96" s="290"/>
      <c r="F96" s="165"/>
      <c r="G96" s="165"/>
      <c r="H96" s="165"/>
      <c r="I96" s="165"/>
      <c r="J96" s="165"/>
      <c r="K96" s="165"/>
      <c r="L96" s="165"/>
      <c r="M96" s="165"/>
      <c r="N96" s="165"/>
      <c r="O96" s="165"/>
      <c r="P96" s="165"/>
      <c r="Q96" s="165"/>
      <c r="R96" s="165"/>
      <c r="S96" s="165"/>
      <c r="T96" s="165"/>
      <c r="U96" s="165"/>
      <c r="W96" s="177"/>
    </row>
    <row r="97" spans="1:23">
      <c r="B97" s="166"/>
      <c r="C97" s="167"/>
      <c r="D97" s="164"/>
      <c r="E97" s="23">
        <f t="shared" ref="E97:V97" si="2">SUM(E4:E96)</f>
        <v>22062.400000000012</v>
      </c>
      <c r="F97" s="23">
        <f t="shared" si="2"/>
        <v>1903.9099999999996</v>
      </c>
      <c r="G97" s="23">
        <f t="shared" si="2"/>
        <v>1284.97</v>
      </c>
      <c r="H97" s="23">
        <f t="shared" si="2"/>
        <v>0</v>
      </c>
      <c r="I97" s="23">
        <f t="shared" si="2"/>
        <v>726.67</v>
      </c>
      <c r="J97" s="23">
        <f t="shared" si="2"/>
        <v>246.43</v>
      </c>
      <c r="K97" s="23">
        <f t="shared" si="2"/>
        <v>1434.95</v>
      </c>
      <c r="L97" s="23">
        <f t="shared" si="2"/>
        <v>7123.9999999999982</v>
      </c>
      <c r="M97" s="23">
        <f t="shared" si="2"/>
        <v>273</v>
      </c>
      <c r="N97" s="23">
        <f t="shared" si="2"/>
        <v>81.98</v>
      </c>
      <c r="O97" s="23">
        <f t="shared" si="2"/>
        <v>1433.95</v>
      </c>
      <c r="P97" s="23">
        <f t="shared" si="2"/>
        <v>39.5</v>
      </c>
      <c r="Q97" s="23">
        <f t="shared" si="2"/>
        <v>3513.06</v>
      </c>
      <c r="R97" s="23">
        <f t="shared" si="2"/>
        <v>555.72000000000014</v>
      </c>
      <c r="S97" s="23">
        <f t="shared" si="2"/>
        <v>318.55</v>
      </c>
      <c r="T97" s="23">
        <f t="shared" si="2"/>
        <v>2403.59</v>
      </c>
      <c r="U97" s="23">
        <f t="shared" si="2"/>
        <v>471.67</v>
      </c>
      <c r="V97" s="23">
        <f t="shared" si="2"/>
        <v>250.45</v>
      </c>
      <c r="W97" s="177"/>
    </row>
    <row r="98" spans="1:23">
      <c r="D98" s="164"/>
      <c r="E98" s="23">
        <f>SUM(F97:V97)</f>
        <v>22062.399999999998</v>
      </c>
    </row>
    <row r="99" spans="1:23" ht="37.5" customHeight="1">
      <c r="A99" s="4"/>
      <c r="B99" s="5" t="s">
        <v>37</v>
      </c>
      <c r="C99" s="58" t="s">
        <v>50</v>
      </c>
      <c r="D99" s="6" t="s">
        <v>51</v>
      </c>
      <c r="E99" s="26" t="s">
        <v>43</v>
      </c>
      <c r="F99" s="26" t="s">
        <v>84</v>
      </c>
      <c r="G99" s="26" t="s">
        <v>238</v>
      </c>
      <c r="H99" s="26" t="s">
        <v>81</v>
      </c>
      <c r="I99" s="26" t="s">
        <v>52</v>
      </c>
      <c r="J99" s="26" t="s">
        <v>227</v>
      </c>
      <c r="K99" s="26" t="s">
        <v>53</v>
      </c>
      <c r="L99" s="26" t="s">
        <v>54</v>
      </c>
      <c r="M99" s="26" t="s">
        <v>20</v>
      </c>
      <c r="N99" s="26" t="s">
        <v>1</v>
      </c>
      <c r="O99" s="26" t="s">
        <v>237</v>
      </c>
      <c r="P99" s="26" t="s">
        <v>55</v>
      </c>
      <c r="Q99" s="26" t="s">
        <v>239</v>
      </c>
      <c r="R99" s="26" t="s">
        <v>236</v>
      </c>
      <c r="S99" s="26" t="s">
        <v>19</v>
      </c>
      <c r="T99" s="26" t="s">
        <v>228</v>
      </c>
      <c r="U99" s="26" t="s">
        <v>290</v>
      </c>
      <c r="V99" s="26" t="s">
        <v>240</v>
      </c>
      <c r="W99" s="6" t="s">
        <v>8</v>
      </c>
    </row>
    <row r="101" spans="1:23">
      <c r="B101" t="s">
        <v>78</v>
      </c>
      <c r="E101" s="23">
        <f>SUM(F97:V97)</f>
        <v>22062.399999999998</v>
      </c>
    </row>
  </sheetData>
  <phoneticPr fontId="0" type="noConversion"/>
  <printOptions gridLines="1"/>
  <pageMargins left="0" right="0" top="0" bottom="0" header="0" footer="0"/>
  <pageSetup paperSize="9" scale="58" orientation="landscape" r:id="rId1"/>
  <headerFooter alignWithMargins="0"/>
</worksheet>
</file>

<file path=xl/worksheets/sheet9.xml><?xml version="1.0" encoding="utf-8"?>
<worksheet xmlns="http://schemas.openxmlformats.org/spreadsheetml/2006/main" xmlns:r="http://schemas.openxmlformats.org/officeDocument/2006/relationships">
  <dimension ref="A1:G22"/>
  <sheetViews>
    <sheetView workbookViewId="0">
      <selection activeCell="F23" sqref="F23"/>
    </sheetView>
  </sheetViews>
  <sheetFormatPr defaultRowHeight="13.2"/>
  <cols>
    <col min="4" max="4" width="16.6640625" bestFit="1" customWidth="1"/>
    <col min="6" max="6" width="10.44140625" customWidth="1"/>
    <col min="7" max="7" width="14.33203125" customWidth="1"/>
  </cols>
  <sheetData>
    <row r="1" spans="1:7" ht="20.399999999999999">
      <c r="A1" s="184" t="s">
        <v>116</v>
      </c>
      <c r="F1" s="181"/>
      <c r="G1" s="115"/>
    </row>
    <row r="2" spans="1:7">
      <c r="F2" s="181"/>
      <c r="G2" s="115"/>
    </row>
    <row r="3" spans="1:7" ht="17.399999999999999">
      <c r="A3" s="183" t="s">
        <v>115</v>
      </c>
      <c r="F3" s="181"/>
      <c r="G3" s="115"/>
    </row>
    <row r="4" spans="1:7" ht="17.399999999999999">
      <c r="A4" s="183"/>
      <c r="F4" s="181"/>
      <c r="G4" s="115"/>
    </row>
    <row r="5" spans="1:7">
      <c r="B5" s="180" t="s">
        <v>294</v>
      </c>
      <c r="D5" s="294">
        <v>43098</v>
      </c>
      <c r="F5" s="181"/>
      <c r="G5" s="115">
        <v>15117.51</v>
      </c>
    </row>
    <row r="6" spans="1:7">
      <c r="F6" s="181"/>
      <c r="G6" s="115"/>
    </row>
    <row r="7" spans="1:7">
      <c r="A7" s="52" t="s">
        <v>114</v>
      </c>
      <c r="F7" s="181"/>
      <c r="G7" s="115"/>
    </row>
    <row r="8" spans="1:7">
      <c r="A8" s="52"/>
      <c r="D8" s="293" t="s">
        <v>113</v>
      </c>
      <c r="F8" s="181"/>
    </row>
    <row r="9" spans="1:7">
      <c r="B9" t="s">
        <v>399</v>
      </c>
      <c r="D9">
        <v>1210</v>
      </c>
      <c r="E9" s="182"/>
      <c r="F9" s="181"/>
      <c r="G9" s="115">
        <v>409.96</v>
      </c>
    </row>
    <row r="11" spans="1:7">
      <c r="E11" s="182"/>
      <c r="F11" s="181"/>
      <c r="G11" s="115"/>
    </row>
    <row r="12" spans="1:7">
      <c r="A12" s="52" t="s">
        <v>112</v>
      </c>
      <c r="C12" s="52"/>
      <c r="F12" s="181"/>
      <c r="G12" s="115"/>
    </row>
    <row r="13" spans="1:7">
      <c r="A13" s="52"/>
      <c r="B13" s="293" t="s">
        <v>293</v>
      </c>
      <c r="C13" s="52"/>
      <c r="D13" s="293" t="s">
        <v>50</v>
      </c>
      <c r="F13" s="181"/>
      <c r="G13" s="115"/>
    </row>
    <row r="14" spans="1:7">
      <c r="A14" s="52"/>
      <c r="B14" t="s">
        <v>398</v>
      </c>
      <c r="C14" s="52"/>
      <c r="D14">
        <v>1376</v>
      </c>
      <c r="F14" s="181">
        <v>286.29000000000002</v>
      </c>
      <c r="G14" s="115"/>
    </row>
    <row r="15" spans="1:7">
      <c r="A15" s="52"/>
      <c r="B15" s="180" t="s">
        <v>151</v>
      </c>
      <c r="C15" s="52"/>
      <c r="D15">
        <v>1381</v>
      </c>
      <c r="F15" s="181">
        <v>250</v>
      </c>
      <c r="G15" s="115"/>
    </row>
    <row r="16" spans="1:7">
      <c r="B16" s="180"/>
      <c r="C16" s="52"/>
      <c r="E16" s="182"/>
      <c r="F16" s="115"/>
    </row>
    <row r="17" spans="3:7">
      <c r="F17" s="295"/>
      <c r="G17" s="133"/>
    </row>
    <row r="18" spans="3:7">
      <c r="F18" s="295"/>
      <c r="G18" s="133"/>
    </row>
    <row r="19" spans="3:7">
      <c r="F19" s="179"/>
      <c r="G19" s="178"/>
    </row>
    <row r="20" spans="3:7">
      <c r="F20" s="53">
        <f>SUM(F14:F18)</f>
        <v>536.29</v>
      </c>
      <c r="G20" s="50">
        <f>SUM(G5:G9)</f>
        <v>15527.47</v>
      </c>
    </row>
    <row r="21" spans="3:7">
      <c r="F21" s="53"/>
      <c r="G21" s="50"/>
    </row>
    <row r="22" spans="3:7">
      <c r="C22" s="52" t="s">
        <v>397</v>
      </c>
      <c r="F22" s="53"/>
      <c r="G22" s="50">
        <f>G20-F20</f>
        <v>14991.18</v>
      </c>
    </row>
  </sheetData>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Receipts &amp; Payments Acc</vt:lpstr>
      <vt:lpstr>Statement of Balances </vt:lpstr>
      <vt:lpstr>Notes to Accounts</vt:lpstr>
      <vt:lpstr>Appendix</vt:lpstr>
      <vt:lpstr>Statement 2017</vt:lpstr>
      <vt:lpstr>2017 Summary</vt:lpstr>
      <vt:lpstr>2017 In</vt:lpstr>
      <vt:lpstr>2017 Out</vt:lpstr>
      <vt:lpstr>Bank Reconcilliation</vt:lpstr>
      <vt:lpstr>2017 vs Budget</vt:lpstr>
      <vt:lpstr>Gift Aid Payments</vt:lpstr>
      <vt:lpstr>Capital Account</vt:lpstr>
      <vt:lpstr>Guild</vt:lpstr>
      <vt:lpstr>2018 Budget</vt:lpstr>
      <vt:lpstr>'2017 In'!Print_Area</vt:lpstr>
      <vt:lpstr>'2017 Out'!Print_Area</vt:lpstr>
      <vt:lpstr>'2017 Summary'!Print_Area</vt:lpstr>
      <vt:lpstr>'2017 vs Budget'!Print_Area</vt:lpstr>
      <vt:lpstr>'2018 Budget'!Print_Area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Hugh</dc:creator>
  <cp:lastModifiedBy>Hugh</cp:lastModifiedBy>
  <cp:lastPrinted>2018-02-22T11:00:49Z</cp:lastPrinted>
  <dcterms:created xsi:type="dcterms:W3CDTF">2005-01-12T10:27:13Z</dcterms:created>
  <dcterms:modified xsi:type="dcterms:W3CDTF">2018-03-30T10:13:36Z</dcterms:modified>
</cp:coreProperties>
</file>